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1985" activeTab="0"/>
  </bookViews>
  <sheets>
    <sheet name="General Fund" sheetId="1" r:id="rId1"/>
    <sheet name="Water Fund" sheetId="2" r:id="rId2"/>
    <sheet name="Split" sheetId="3" r:id="rId3"/>
    <sheet name="Captial Reserve Fund" sheetId="4" r:id="rId4"/>
  </sheets>
  <definedNames>
    <definedName name="_xlnm.Print_Area" localSheetId="3">'Captial Reserve Fund'!$A$1:$C$15</definedName>
    <definedName name="_xlnm.Print_Area" localSheetId="0">'General Fund'!$A$1:$J$132</definedName>
    <definedName name="_xlnm.Print_Area" localSheetId="2">'Split'!$A$1:$H$35</definedName>
    <definedName name="_xlnm.Print_Area" localSheetId="1">'Water Fund'!$A$1:$J$88</definedName>
    <definedName name="_xlnm.Print_Titles" localSheetId="1">'Water Fund'!$1:$1</definedName>
  </definedNames>
  <calcPr fullCalcOnLoad="1"/>
</workbook>
</file>

<file path=xl/sharedStrings.xml><?xml version="1.0" encoding="utf-8"?>
<sst xmlns="http://schemas.openxmlformats.org/spreadsheetml/2006/main" count="318" uniqueCount="265">
  <si>
    <t>Ad Valorem Tax</t>
  </si>
  <si>
    <t>DMV Tax Refund</t>
  </si>
  <si>
    <t>Investment Earnings</t>
  </si>
  <si>
    <t>Sales &amp; Use Tax Distribution</t>
  </si>
  <si>
    <t>REVENUE</t>
  </si>
  <si>
    <t>Advertising</t>
  </si>
  <si>
    <t>Dues &amp; Subscriptions</t>
  </si>
  <si>
    <t>Equipment</t>
  </si>
  <si>
    <t>Equipment Maintenance</t>
  </si>
  <si>
    <t>Office Supplies</t>
  </si>
  <si>
    <t>Payroll</t>
  </si>
  <si>
    <t>Postage</t>
  </si>
  <si>
    <t>GOVERNING BODY</t>
  </si>
  <si>
    <t>Continuing Education</t>
  </si>
  <si>
    <t>FIRE PROTECTION</t>
  </si>
  <si>
    <t>PUBLIC BUILDINGS</t>
  </si>
  <si>
    <t>Electricity</t>
  </si>
  <si>
    <t>Maintenance</t>
  </si>
  <si>
    <t>Utilities Gas</t>
  </si>
  <si>
    <t>Utilities Water</t>
  </si>
  <si>
    <t>PUBLIC SAFETY</t>
  </si>
  <si>
    <t>Payroll Taxes</t>
  </si>
  <si>
    <t>Miscellaneous Income</t>
  </si>
  <si>
    <t>TOTAL REVENUE</t>
  </si>
  <si>
    <t>ADMINISTRATION EXPENSES</t>
  </si>
  <si>
    <t>TOTAL ADMINISTRATION EXPENSES</t>
  </si>
  <si>
    <t>Chemicals</t>
  </si>
  <si>
    <t>Contract Operator</t>
  </si>
  <si>
    <t>Lab Testing</t>
  </si>
  <si>
    <t>Supplies/Equipment</t>
  </si>
  <si>
    <t>Taxes/Licenses/Permits</t>
  </si>
  <si>
    <t>Utilities Electric</t>
  </si>
  <si>
    <t>Well Field Lease</t>
  </si>
  <si>
    <t>TOTAL DISTRIBUTION EXPENSES</t>
  </si>
  <si>
    <t>TOTAL GOVERNING BODY</t>
  </si>
  <si>
    <t>TOTAL FIRE PROTECTION</t>
  </si>
  <si>
    <t>TOTAL PUBLIC BUILDINGS</t>
  </si>
  <si>
    <t>TOTAL PUBLIC SAFETY</t>
  </si>
  <si>
    <t>TOTAL TAX COLLECTION</t>
  </si>
  <si>
    <t>WATER DISTRIBUTION EXPENSES</t>
  </si>
  <si>
    <t>Gas Expense - Truck</t>
  </si>
  <si>
    <t>Employee Health Insurance</t>
  </si>
  <si>
    <t>Insurance - Workman's Comp</t>
  </si>
  <si>
    <t>TOTAL CAPITAL OUTLAY</t>
  </si>
  <si>
    <t>TOTAL ROADS &amp; GROUNDS GENERAL</t>
  </si>
  <si>
    <t>TOTAL ROADS &amp; GROUNDS POWELL BILL</t>
  </si>
  <si>
    <t>ROADS &amp; GROUNDS - POWELL BILL</t>
  </si>
  <si>
    <t>ROADS &amp; GROUNDS - GENERAL</t>
  </si>
  <si>
    <t>Sales Tax Refund</t>
  </si>
  <si>
    <t>Employee Bonus</t>
  </si>
  <si>
    <t>Audit Expense</t>
  </si>
  <si>
    <t>Powell Bill Map - Annual</t>
  </si>
  <si>
    <t>Truck Maintenance</t>
  </si>
  <si>
    <t>Snow Removal - Powell Bill</t>
  </si>
  <si>
    <t xml:space="preserve">Consumption Charge </t>
  </si>
  <si>
    <t>Dues &amp; Subscriptions - NC Rural Water</t>
  </si>
  <si>
    <t xml:space="preserve">TOTAL EXPENSE </t>
  </si>
  <si>
    <t>NOTES</t>
  </si>
  <si>
    <t>Annual Legal Fees</t>
  </si>
  <si>
    <t>CAPITAL OUTLAY</t>
  </si>
  <si>
    <t xml:space="preserve">Internet Webpage Service </t>
  </si>
  <si>
    <t>Leaf Removal</t>
  </si>
  <si>
    <t>Cell Phone - Public Works</t>
  </si>
  <si>
    <t>NC Unemployment Insurance</t>
  </si>
  <si>
    <t xml:space="preserve">   Line
Number</t>
  </si>
  <si>
    <t xml:space="preserve">Budget Line Item
</t>
  </si>
  <si>
    <t>Employee Uniform</t>
  </si>
  <si>
    <t>2013-2014
Amended
Budget</t>
  </si>
  <si>
    <t xml:space="preserve"> 2013-2014
Budget</t>
  </si>
  <si>
    <t>TOTAL PUBLIC PARK</t>
  </si>
  <si>
    <t>Proposal # 1 for 2014-15</t>
  </si>
  <si>
    <t>County Contract to Collect Taxes</t>
  </si>
  <si>
    <t>Repairs &amp; Maintenance</t>
  </si>
  <si>
    <t>Supplies</t>
  </si>
  <si>
    <t>11.5 Mills</t>
  </si>
  <si>
    <t>No rate increase</t>
  </si>
  <si>
    <t>19.0 Mills</t>
  </si>
  <si>
    <t>Solid Waste Disposal Distribution</t>
  </si>
  <si>
    <t>Amended Budget        FY 2014-15</t>
  </si>
  <si>
    <t xml:space="preserve">Franchise Taxes </t>
  </si>
  <si>
    <t>Councilmembers Meeting Fee</t>
  </si>
  <si>
    <t>MANIERRE PUBLIC PARK</t>
  </si>
  <si>
    <t>Proposal # 4 FY 2015-16</t>
  </si>
  <si>
    <t xml:space="preserve">Beautification </t>
  </si>
  <si>
    <t>Danger Tree Removal</t>
  </si>
  <si>
    <t>Mayor's Meeting Fee</t>
  </si>
  <si>
    <t>17.5 Mills</t>
  </si>
  <si>
    <t>ALT</t>
  </si>
  <si>
    <t>Ad Valorem Tax Prior Years</t>
  </si>
  <si>
    <t>Telephone/Internet service</t>
  </si>
  <si>
    <t>Powell Bill</t>
  </si>
  <si>
    <t>Computer tech support</t>
  </si>
  <si>
    <t>TOTAL DEBT SERVICES</t>
  </si>
  <si>
    <t>DEBT SERVICE</t>
  </si>
  <si>
    <t>Telephone/Internet</t>
  </si>
  <si>
    <t xml:space="preserve">Contract Public Safety </t>
  </si>
  <si>
    <t>Capital Outlay</t>
  </si>
  <si>
    <t>N Sight Annual maintenance</t>
  </si>
  <si>
    <t>Trimble Ranger HH Annual Maintenance</t>
  </si>
  <si>
    <t>R900 BC Trans Annual Maintenance</t>
  </si>
  <si>
    <t>Council Meeting Supplies</t>
  </si>
  <si>
    <t>Election</t>
  </si>
  <si>
    <t>Paving</t>
  </si>
  <si>
    <t>Land Sale</t>
  </si>
  <si>
    <t>Total Income</t>
  </si>
  <si>
    <t>Total Expenses</t>
  </si>
  <si>
    <t>Land Sale Expense</t>
  </si>
  <si>
    <t>Donations</t>
  </si>
  <si>
    <t>Misc. Income</t>
  </si>
  <si>
    <t>Office Equipment  and Supplies</t>
  </si>
  <si>
    <t>Base Rate</t>
  </si>
  <si>
    <t>BUDGET 2018/2019 ADOPTED 06-08-19</t>
  </si>
  <si>
    <t>Cell Phone (public Works)</t>
  </si>
  <si>
    <t>Transfer to reserves</t>
  </si>
  <si>
    <t>All Insurance for Town and Council</t>
  </si>
  <si>
    <t>Donation for front entrance</t>
  </si>
  <si>
    <t>Maintenance to Buildings</t>
  </si>
  <si>
    <t>Zoning Administrator</t>
  </si>
  <si>
    <t>New Software for water read</t>
  </si>
  <si>
    <t>Street Lights</t>
  </si>
  <si>
    <t>Workers Comp</t>
  </si>
  <si>
    <t>Water line Discovery</t>
  </si>
  <si>
    <t>$4.00 per 1,000 gallons</t>
  </si>
  <si>
    <t>?</t>
  </si>
  <si>
    <t>General</t>
  </si>
  <si>
    <t>Water</t>
  </si>
  <si>
    <t>Employee Health Insurance - 2 employees</t>
  </si>
  <si>
    <t>loan for water tank $2175 per month</t>
  </si>
  <si>
    <t xml:space="preserve">Transfer from Escrow </t>
  </si>
  <si>
    <t>ARPA Funds</t>
  </si>
  <si>
    <t xml:space="preserve">ARPA Funds  </t>
  </si>
  <si>
    <t>Late Fees/ Convenience fees</t>
  </si>
  <si>
    <t>Settlement funds 50/50 split</t>
  </si>
  <si>
    <t>From settlement  50/50 split</t>
  </si>
  <si>
    <t>High school $300 - Misc $500</t>
  </si>
  <si>
    <t>Nantahala Regional - Graham</t>
  </si>
  <si>
    <t xml:space="preserve">(total $3750 - $1500 full time employees, $750 part time) </t>
  </si>
  <si>
    <t>Reserve Acct for New Truck</t>
  </si>
  <si>
    <t>Edmunds Software Annual Fee</t>
  </si>
  <si>
    <t>new line item</t>
  </si>
  <si>
    <t>fee for 2022</t>
  </si>
  <si>
    <t>Retirement 10% as of 2023</t>
  </si>
  <si>
    <t>Disability insurance Long/Short term</t>
  </si>
  <si>
    <t>Dental?  Vision?</t>
  </si>
  <si>
    <t>Budget Line Item</t>
  </si>
  <si>
    <t>Capital Reserve Fund Appropiation from General Fund</t>
  </si>
  <si>
    <t xml:space="preserve">        15% of the total Ad Valorem Tax collected</t>
  </si>
  <si>
    <t>2022 -2023 Budget Year</t>
  </si>
  <si>
    <t>2023-2024 Budget Year</t>
  </si>
  <si>
    <t>Expenses:</t>
  </si>
  <si>
    <t xml:space="preserve">         Road Paving</t>
  </si>
  <si>
    <t>Retained Capital Reserve Fund Balance</t>
  </si>
  <si>
    <t>Captial Reserve Road Fund Budget</t>
  </si>
  <si>
    <t>SPLIT EXPENSES:</t>
  </si>
  <si>
    <t>Payroll Services - Edmunds</t>
  </si>
  <si>
    <t>Payroll Expenses:</t>
  </si>
  <si>
    <t>Truck Expenses:</t>
  </si>
  <si>
    <t>Administration Expenses:</t>
  </si>
  <si>
    <t>Telephone expense</t>
  </si>
  <si>
    <t xml:space="preserve">Gas </t>
  </si>
  <si>
    <t>Reserve for New Truck</t>
  </si>
  <si>
    <t>Computer Tech Support</t>
  </si>
  <si>
    <t>Total</t>
  </si>
  <si>
    <t xml:space="preserve">Total </t>
  </si>
  <si>
    <t>Total Payroll</t>
  </si>
  <si>
    <t>Notes</t>
  </si>
  <si>
    <t>$700 per full time employee</t>
  </si>
  <si>
    <t>$36 per employee per month (20 hrs) x 3 employees</t>
  </si>
  <si>
    <t>$40.15 per employee per month (30 hrs) x 2 employees</t>
  </si>
  <si>
    <t>2022-2023 Budget                                         70/30 split</t>
  </si>
  <si>
    <t>paid to date $1923</t>
  </si>
  <si>
    <t>Edmunds Software Hosting fee</t>
  </si>
  <si>
    <t>See attached sheet for split</t>
  </si>
  <si>
    <t>Retirement - State 457 Plan</t>
  </si>
  <si>
    <t xml:space="preserve">  Mileage/Travel Expense</t>
  </si>
  <si>
    <t xml:space="preserve">  Meals &amp; Allowance Entertainment</t>
  </si>
  <si>
    <t>TRUCK EXPENSE</t>
  </si>
  <si>
    <t>Total Truck Expense</t>
  </si>
  <si>
    <t>Salter</t>
  </si>
  <si>
    <t>CAPITAL IMPROVEMENTS</t>
  </si>
  <si>
    <t>Gate Mechanics</t>
  </si>
  <si>
    <t xml:space="preserve">CAPITAL IMPROVEMENTS </t>
  </si>
  <si>
    <t xml:space="preserve"> CAPITAL RESERVE FUNDS - ROADS</t>
  </si>
  <si>
    <t>197 x $140 = 27580 per quarter</t>
  </si>
  <si>
    <t xml:space="preserve">Contract Mowing </t>
  </si>
  <si>
    <t>Payment for New Truck</t>
  </si>
  <si>
    <t>Travel - Mileage &amp; Meals Reimbursement</t>
  </si>
  <si>
    <t>Retirement State 457 Plan</t>
  </si>
  <si>
    <t>Life, ST LT Disability</t>
  </si>
  <si>
    <t>Dental Vistion</t>
  </si>
  <si>
    <t>subscription fee</t>
  </si>
  <si>
    <t>split</t>
  </si>
  <si>
    <t>Water Repairs - long term</t>
  </si>
  <si>
    <t>Pressure Tanks</t>
  </si>
  <si>
    <t>Roof - pump house</t>
  </si>
  <si>
    <t>Reserve for Water Meters</t>
  </si>
  <si>
    <t>65k-30k down = 35k loan @$700 mthy x 7 mths</t>
  </si>
  <si>
    <t>Total Admin</t>
  </si>
  <si>
    <t>Total Truck</t>
  </si>
  <si>
    <t>Split 70 / 30</t>
  </si>
  <si>
    <t>Split 75 / 25</t>
  </si>
  <si>
    <t>Split 80 / 20</t>
  </si>
  <si>
    <t>New Truck Payment</t>
  </si>
  <si>
    <t xml:space="preserve">Reserve Fund - New Truck </t>
  </si>
  <si>
    <t>Security Fencing around water tanks</t>
  </si>
  <si>
    <t>TOTAL</t>
  </si>
  <si>
    <t>Total expenses with 70/30 Split</t>
  </si>
  <si>
    <t>Total Expenses with 75/25 split</t>
  </si>
  <si>
    <t>Total expenses with 80/20 split</t>
  </si>
  <si>
    <t>Bank service charges</t>
  </si>
  <si>
    <t>TOTAL EXPENSES</t>
  </si>
  <si>
    <t>Draft              2023-2024</t>
  </si>
  <si>
    <t>2023-2024 Proposed Budget                                                     80  /  20  Split</t>
  </si>
  <si>
    <t>totals</t>
  </si>
  <si>
    <t>UCB loan for water upgrades - principal</t>
  </si>
  <si>
    <t>UCB Loan for water - Interest</t>
  </si>
  <si>
    <t>Not included in Expenses - ad valorem rec'd with deduction</t>
  </si>
  <si>
    <t xml:space="preserve">15% of Ad Valorem Tax </t>
  </si>
  <si>
    <t>Office Financial Software Hosting Fee</t>
  </si>
  <si>
    <t>Edmunds Utility Software &amp; WIPP system</t>
  </si>
  <si>
    <t>Edmunds Hosting fee (split)</t>
  </si>
  <si>
    <t>estimate needed</t>
  </si>
  <si>
    <t>completed in 2023 FY</t>
  </si>
  <si>
    <t>Long Term Planning</t>
  </si>
  <si>
    <t>2022-2023  based on a 70/30 split general/water   2023-2024  based on 80/20 split general/water</t>
  </si>
  <si>
    <t xml:space="preserve"> </t>
  </si>
  <si>
    <t>Office Equipment, Supplies &amp; Postage</t>
  </si>
  <si>
    <t xml:space="preserve">Split </t>
  </si>
  <si>
    <t>Other</t>
  </si>
  <si>
    <t>Edmunds Conversion final payment</t>
  </si>
  <si>
    <t>Disability insurance Long/Short term &amp; Life</t>
  </si>
  <si>
    <t xml:space="preserve"> Dental Option #2 $29, Vision option $7</t>
  </si>
  <si>
    <t>ST $14, LT 29c per $100, Life @$50k $16</t>
  </si>
  <si>
    <t>LT</t>
  </si>
  <si>
    <t>kim</t>
  </si>
  <si>
    <t>Scott</t>
  </si>
  <si>
    <t>ST</t>
  </si>
  <si>
    <t>scott</t>
  </si>
  <si>
    <t>Life</t>
  </si>
  <si>
    <t>Kim</t>
  </si>
  <si>
    <t>$50k</t>
  </si>
  <si>
    <t>Dental</t>
  </si>
  <si>
    <t>3 employees</t>
  </si>
  <si>
    <t>Vision</t>
  </si>
  <si>
    <t>2023 / 2024               Draft</t>
  </si>
  <si>
    <t>80/20 split</t>
  </si>
  <si>
    <t>Assessed Value for 22/23:   $84,860,640</t>
  </si>
  <si>
    <t>split with general</t>
  </si>
  <si>
    <t>Millage Rates</t>
  </si>
  <si>
    <t>Projected Retained Fund Balance, 2022/23 + 2023/24</t>
  </si>
  <si>
    <t>Prior Year Capital Reserve Fund Balance</t>
  </si>
  <si>
    <t>$400 x 200 meters = $80,000  Future expense</t>
  </si>
  <si>
    <t>Available to move to Fund Balance Reserve</t>
  </si>
  <si>
    <t>Assed Value 131,291,180 for 24/25 rate of .201% 90% collection</t>
  </si>
  <si>
    <t xml:space="preserve">2024/2045 DRAFT  </t>
  </si>
  <si>
    <t>5% increase and Kala full time</t>
  </si>
  <si>
    <t>proposal to raise the base to 155.00 and consumption to 4.50</t>
  </si>
  <si>
    <t>Dental and Vision</t>
  </si>
  <si>
    <t>Santeetlah Fire Department</t>
  </si>
  <si>
    <t>to friends of the library</t>
  </si>
  <si>
    <t>could be used for the guard shack</t>
  </si>
  <si>
    <t>took down to 1000.00</t>
  </si>
  <si>
    <t>only covers me, others don't pay for insurnace</t>
  </si>
  <si>
    <t>80/20% split</t>
  </si>
  <si>
    <t>Kudzu Removal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</si>
</sst>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0%"/>
    <numFmt numFmtId="169" formatCode="&quot;$&quot;#,##0"/>
    <numFmt numFmtId="170" formatCode="#,##0.00;\-#,##0.00"/>
    <numFmt numFmtId="171" formatCode="&quot;$&quot;#,##0.0000_);\(&quot;$&quot;#,##0.0000\)"/>
    <numFmt numFmtId="172" formatCode="[$€-2]\ #,##0.00_);[Red]\([$€-2]\ #,##0.00\)"/>
    <numFmt numFmtId="173" formatCode="_([$$-409]* #,##0.00_);_([$$-409]* \(#,##0.00\);_([$$-409]* &quot;-&quot;??_);_(@_)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[$-409]dddd\,\ mmmm\ d\,\ yyyy"/>
    <numFmt numFmtId="177" formatCode="[$-409]h:mm:ss\ AM/PM"/>
  </numFmts>
  <fonts count="8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6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6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63"/>
      <name val="Arial"/>
      <family val="2"/>
    </font>
    <font>
      <sz val="11"/>
      <color indexed="54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rgb="FFC0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8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9" tint="-0.4999699890613556"/>
      <name val="Arial"/>
      <family val="2"/>
    </font>
    <font>
      <sz val="11"/>
      <color theme="8"/>
      <name val="Arial"/>
      <family val="2"/>
    </font>
    <font>
      <b/>
      <sz val="11"/>
      <color theme="5" tint="-0.4999699890613556"/>
      <name val="Arial"/>
      <family val="2"/>
    </font>
    <font>
      <sz val="11"/>
      <color theme="5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double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5" fillId="0" borderId="0" xfId="0" applyFont="1" applyAlignment="1">
      <alignment/>
    </xf>
    <xf numFmtId="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4" fillId="0" borderId="0" xfId="0" applyFont="1" applyAlignment="1">
      <alignment/>
    </xf>
    <xf numFmtId="0" fontId="70" fillId="0" borderId="0" xfId="0" applyFont="1" applyAlignment="1">
      <alignment/>
    </xf>
    <xf numFmtId="0" fontId="5" fillId="0" borderId="0" xfId="0" applyFont="1" applyAlignment="1">
      <alignment horizontal="center"/>
    </xf>
    <xf numFmtId="7" fontId="5" fillId="0" borderId="0" xfId="0" applyNumberFormat="1" applyFont="1" applyAlignment="1">
      <alignment horizontal="right"/>
    </xf>
    <xf numFmtId="9" fontId="71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33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4" fontId="5" fillId="0" borderId="0" xfId="44" applyFont="1" applyAlignment="1">
      <alignment/>
    </xf>
    <xf numFmtId="44" fontId="5" fillId="0" borderId="0" xfId="0" applyNumberFormat="1" applyFont="1" applyAlignment="1">
      <alignment/>
    </xf>
    <xf numFmtId="0" fontId="7" fillId="34" borderId="0" xfId="0" applyFont="1" applyFill="1" applyAlignment="1">
      <alignment/>
    </xf>
    <xf numFmtId="44" fontId="5" fillId="0" borderId="10" xfId="44" applyFont="1" applyBorder="1" applyAlignment="1">
      <alignment/>
    </xf>
    <xf numFmtId="0" fontId="8" fillId="34" borderId="0" xfId="0" applyFont="1" applyFill="1" applyAlignment="1">
      <alignment/>
    </xf>
    <xf numFmtId="44" fontId="5" fillId="0" borderId="0" xfId="44" applyFont="1" applyAlignment="1">
      <alignment horizontal="right"/>
    </xf>
    <xf numFmtId="44" fontId="4" fillId="0" borderId="11" xfId="44" applyFont="1" applyBorder="1" applyAlignment="1">
      <alignment/>
    </xf>
    <xf numFmtId="0" fontId="7" fillId="0" borderId="0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6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9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44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44" fontId="0" fillId="0" borderId="0" xfId="44" applyFont="1" applyAlignment="1">
      <alignment/>
    </xf>
    <xf numFmtId="44" fontId="0" fillId="0" borderId="0" xfId="0" applyNumberFormat="1" applyFont="1" applyAlignment="1">
      <alignment/>
    </xf>
    <xf numFmtId="0" fontId="0" fillId="34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4" fontId="0" fillId="0" borderId="0" xfId="44" applyFont="1" applyBorder="1" applyAlignment="1">
      <alignment/>
    </xf>
    <xf numFmtId="0" fontId="0" fillId="0" borderId="0" xfId="0" applyFont="1" applyFill="1" applyAlignment="1">
      <alignment/>
    </xf>
    <xf numFmtId="44" fontId="0" fillId="0" borderId="0" xfId="44" applyFont="1" applyFill="1" applyAlignment="1">
      <alignment/>
    </xf>
    <xf numFmtId="44" fontId="0" fillId="0" borderId="0" xfId="0" applyNumberFormat="1" applyFont="1" applyFill="1" applyAlignment="1">
      <alignment/>
    </xf>
    <xf numFmtId="0" fontId="5" fillId="0" borderId="15" xfId="0" applyFont="1" applyBorder="1" applyAlignment="1">
      <alignment/>
    </xf>
    <xf numFmtId="0" fontId="10" fillId="35" borderId="0" xfId="0" applyFont="1" applyFill="1" applyBorder="1" applyAlignment="1">
      <alignment/>
    </xf>
    <xf numFmtId="44" fontId="0" fillId="0" borderId="15" xfId="0" applyNumberFormat="1" applyFont="1" applyBorder="1" applyAlignment="1">
      <alignment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Alignment="1">
      <alignment/>
    </xf>
    <xf numFmtId="44" fontId="0" fillId="0" borderId="15" xfId="0" applyNumberFormat="1" applyBorder="1" applyAlignment="1">
      <alignment/>
    </xf>
    <xf numFmtId="44" fontId="5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4" fontId="0" fillId="0" borderId="0" xfId="0" applyNumberFormat="1" applyFont="1" applyAlignment="1">
      <alignment/>
    </xf>
    <xf numFmtId="7" fontId="0" fillId="0" borderId="13" xfId="0" applyNumberFormat="1" applyFont="1" applyBorder="1" applyAlignment="1">
      <alignment/>
    </xf>
    <xf numFmtId="9" fontId="0" fillId="34" borderId="16" xfId="0" applyNumberFormat="1" applyFont="1" applyFill="1" applyBorder="1" applyAlignment="1">
      <alignment horizontal="left" wrapText="1"/>
    </xf>
    <xf numFmtId="0" fontId="0" fillId="34" borderId="0" xfId="0" applyFont="1" applyFill="1" applyAlignment="1">
      <alignment/>
    </xf>
    <xf numFmtId="9" fontId="0" fillId="0" borderId="16" xfId="0" applyNumberFormat="1" applyFont="1" applyBorder="1" applyAlignment="1">
      <alignment horizontal="left" wrapText="1"/>
    </xf>
    <xf numFmtId="7" fontId="0" fillId="0" borderId="13" xfId="0" applyNumberFormat="1" applyFont="1" applyBorder="1" applyAlignment="1">
      <alignment horizontal="right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164" fontId="11" fillId="0" borderId="17" xfId="0" applyNumberFormat="1" applyFont="1" applyBorder="1" applyAlignment="1">
      <alignment/>
    </xf>
    <xf numFmtId="44" fontId="0" fillId="0" borderId="0" xfId="0" applyNumberFormat="1" applyFont="1" applyBorder="1" applyAlignment="1">
      <alignment/>
    </xf>
    <xf numFmtId="164" fontId="11" fillId="0" borderId="17" xfId="0" applyNumberFormat="1" applyFont="1" applyBorder="1" applyAlignment="1">
      <alignment horizontal="right"/>
    </xf>
    <xf numFmtId="7" fontId="0" fillId="0" borderId="18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34" borderId="0" xfId="0" applyFont="1" applyFill="1" applyAlignment="1">
      <alignment horizontal="center" wrapText="1"/>
    </xf>
    <xf numFmtId="7" fontId="0" fillId="33" borderId="0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7" fontId="0" fillId="0" borderId="17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10" fontId="11" fillId="0" borderId="0" xfId="0" applyNumberFormat="1" applyFont="1" applyBorder="1" applyAlignment="1">
      <alignment/>
    </xf>
    <xf numFmtId="10" fontId="11" fillId="33" borderId="0" xfId="0" applyNumberFormat="1" applyFont="1" applyFill="1" applyBorder="1" applyAlignment="1">
      <alignment/>
    </xf>
    <xf numFmtId="10" fontId="0" fillId="0" borderId="0" xfId="0" applyNumberFormat="1" applyFont="1" applyBorder="1" applyAlignment="1">
      <alignment horizontal="left" wrapText="1"/>
    </xf>
    <xf numFmtId="9" fontId="0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7" fontId="7" fillId="33" borderId="0" xfId="0" applyNumberFormat="1" applyFont="1" applyFill="1" applyBorder="1" applyAlignment="1">
      <alignment/>
    </xf>
    <xf numFmtId="9" fontId="7" fillId="0" borderId="0" xfId="0" applyNumberFormat="1" applyFont="1" applyBorder="1" applyAlignment="1">
      <alignment horizontal="left"/>
    </xf>
    <xf numFmtId="49" fontId="11" fillId="0" borderId="20" xfId="0" applyNumberFormat="1" applyFont="1" applyBorder="1" applyAlignment="1">
      <alignment horizontal="center" vertical="center" textRotation="90" wrapText="1"/>
    </xf>
    <xf numFmtId="7" fontId="11" fillId="0" borderId="20" xfId="0" applyNumberFormat="1" applyFont="1" applyBorder="1" applyAlignment="1">
      <alignment horizontal="center" wrapText="1"/>
    </xf>
    <xf numFmtId="44" fontId="11" fillId="33" borderId="21" xfId="44" applyFont="1" applyFill="1" applyBorder="1" applyAlignment="1">
      <alignment horizontal="center" wrapText="1"/>
    </xf>
    <xf numFmtId="9" fontId="11" fillId="0" borderId="20" xfId="0" applyNumberFormat="1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7" fontId="0" fillId="0" borderId="17" xfId="0" applyNumberFormat="1" applyFont="1" applyBorder="1" applyAlignment="1">
      <alignment horizontal="center"/>
    </xf>
    <xf numFmtId="7" fontId="11" fillId="0" borderId="17" xfId="0" applyNumberFormat="1" applyFont="1" applyBorder="1" applyAlignment="1">
      <alignment horizontal="center" wrapText="1"/>
    </xf>
    <xf numFmtId="7" fontId="11" fillId="36" borderId="17" xfId="0" applyNumberFormat="1" applyFont="1" applyFill="1" applyBorder="1" applyAlignment="1">
      <alignment horizontal="center"/>
    </xf>
    <xf numFmtId="44" fontId="0" fillId="17" borderId="23" xfId="44" applyFont="1" applyFill="1" applyBorder="1" applyAlignment="1">
      <alignment horizontal="center"/>
    </xf>
    <xf numFmtId="164" fontId="0" fillId="17" borderId="25" xfId="0" applyNumberFormat="1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12" fillId="0" borderId="14" xfId="0" applyFont="1" applyBorder="1" applyAlignment="1">
      <alignment/>
    </xf>
    <xf numFmtId="7" fontId="0" fillId="0" borderId="13" xfId="0" applyNumberFormat="1" applyFont="1" applyBorder="1" applyAlignment="1">
      <alignment horizontal="center"/>
    </xf>
    <xf numFmtId="44" fontId="0" fillId="0" borderId="14" xfId="44" applyFont="1" applyBorder="1" applyAlignment="1">
      <alignment horizontal="center"/>
    </xf>
    <xf numFmtId="164" fontId="0" fillId="0" borderId="16" xfId="0" applyNumberFormat="1" applyFont="1" applyBorder="1" applyAlignment="1">
      <alignment/>
    </xf>
    <xf numFmtId="44" fontId="0" fillId="0" borderId="14" xfId="44" applyFont="1" applyBorder="1" applyAlignment="1">
      <alignment horizontal="right"/>
    </xf>
    <xf numFmtId="164" fontId="0" fillId="0" borderId="16" xfId="0" applyNumberFormat="1" applyFont="1" applyBorder="1" applyAlignment="1">
      <alignment wrapText="1"/>
    </xf>
    <xf numFmtId="0" fontId="13" fillId="0" borderId="14" xfId="0" applyFont="1" applyBorder="1" applyAlignment="1">
      <alignment/>
    </xf>
    <xf numFmtId="44" fontId="0" fillId="34" borderId="14" xfId="44" applyFont="1" applyFill="1" applyBorder="1" applyAlignment="1">
      <alignment horizontal="right"/>
    </xf>
    <xf numFmtId="0" fontId="76" fillId="0" borderId="26" xfId="0" applyFont="1" applyBorder="1" applyAlignment="1">
      <alignment horizontal="center"/>
    </xf>
    <xf numFmtId="0" fontId="76" fillId="0" borderId="14" xfId="0" applyFont="1" applyBorder="1" applyAlignment="1">
      <alignment/>
    </xf>
    <xf numFmtId="0" fontId="76" fillId="0" borderId="19" xfId="0" applyFont="1" applyBorder="1" applyAlignment="1">
      <alignment/>
    </xf>
    <xf numFmtId="7" fontId="76" fillId="0" borderId="13" xfId="0" applyNumberFormat="1" applyFont="1" applyBorder="1" applyAlignment="1">
      <alignment horizontal="right"/>
    </xf>
    <xf numFmtId="44" fontId="76" fillId="0" borderId="14" xfId="44" applyFont="1" applyBorder="1" applyAlignment="1">
      <alignment horizontal="right"/>
    </xf>
    <xf numFmtId="164" fontId="76" fillId="0" borderId="16" xfId="0" applyNumberFormat="1" applyFont="1" applyBorder="1" applyAlignment="1">
      <alignment/>
    </xf>
    <xf numFmtId="0" fontId="76" fillId="0" borderId="27" xfId="0" applyFont="1" applyBorder="1" applyAlignment="1">
      <alignment horizontal="center"/>
    </xf>
    <xf numFmtId="0" fontId="76" fillId="0" borderId="28" xfId="0" applyFont="1" applyBorder="1" applyAlignment="1">
      <alignment/>
    </xf>
    <xf numFmtId="0" fontId="76" fillId="0" borderId="29" xfId="0" applyFont="1" applyBorder="1" applyAlignment="1">
      <alignment/>
    </xf>
    <xf numFmtId="7" fontId="76" fillId="0" borderId="30" xfId="0" applyNumberFormat="1" applyFont="1" applyBorder="1" applyAlignment="1">
      <alignment horizontal="right"/>
    </xf>
    <xf numFmtId="44" fontId="0" fillId="0" borderId="28" xfId="44" applyFont="1" applyBorder="1" applyAlignment="1">
      <alignment horizontal="right"/>
    </xf>
    <xf numFmtId="164" fontId="76" fillId="0" borderId="31" xfId="0" applyNumberFormat="1" applyFont="1" applyBorder="1" applyAlignment="1">
      <alignment/>
    </xf>
    <xf numFmtId="0" fontId="76" fillId="34" borderId="29" xfId="0" applyFont="1" applyFill="1" applyBorder="1" applyAlignment="1">
      <alignment/>
    </xf>
    <xf numFmtId="7" fontId="76" fillId="3" borderId="30" xfId="0" applyNumberFormat="1" applyFont="1" applyFill="1" applyBorder="1" applyAlignment="1">
      <alignment horizontal="right"/>
    </xf>
    <xf numFmtId="44" fontId="76" fillId="34" borderId="28" xfId="44" applyFont="1" applyFill="1" applyBorder="1" applyAlignment="1">
      <alignment horizontal="right"/>
    </xf>
    <xf numFmtId="164" fontId="74" fillId="0" borderId="31" xfId="0" applyNumberFormat="1" applyFont="1" applyBorder="1" applyAlignment="1">
      <alignment/>
    </xf>
    <xf numFmtId="44" fontId="76" fillId="34" borderId="18" xfId="44" applyFont="1" applyFill="1" applyBorder="1" applyAlignment="1">
      <alignment horizontal="right"/>
    </xf>
    <xf numFmtId="0" fontId="11" fillId="0" borderId="23" xfId="0" applyFont="1" applyBorder="1" applyAlignment="1">
      <alignment/>
    </xf>
    <xf numFmtId="44" fontId="11" fillId="0" borderId="15" xfId="44" applyFont="1" applyBorder="1" applyAlignment="1">
      <alignment/>
    </xf>
    <xf numFmtId="164" fontId="11" fillId="0" borderId="32" xfId="0" applyNumberFormat="1" applyFont="1" applyBorder="1" applyAlignment="1">
      <alignment/>
    </xf>
    <xf numFmtId="44" fontId="0" fillId="0" borderId="23" xfId="44" applyFont="1" applyBorder="1" applyAlignment="1">
      <alignment horizontal="center"/>
    </xf>
    <xf numFmtId="164" fontId="0" fillId="0" borderId="25" xfId="0" applyNumberFormat="1" applyFont="1" applyBorder="1" applyAlignment="1">
      <alignment/>
    </xf>
    <xf numFmtId="44" fontId="0" fillId="0" borderId="18" xfId="44" applyFont="1" applyBorder="1" applyAlignment="1">
      <alignment horizontal="right"/>
    </xf>
    <xf numFmtId="44" fontId="11" fillId="0" borderId="23" xfId="44" applyFont="1" applyBorder="1" applyAlignment="1">
      <alignment horizontal="right"/>
    </xf>
    <xf numFmtId="9" fontId="0" fillId="0" borderId="16" xfId="0" applyNumberFormat="1" applyFont="1" applyBorder="1" applyAlignment="1">
      <alignment horizontal="left"/>
    </xf>
    <xf numFmtId="44" fontId="76" fillId="34" borderId="14" xfId="44" applyFont="1" applyFill="1" applyBorder="1" applyAlignment="1">
      <alignment horizontal="right"/>
    </xf>
    <xf numFmtId="164" fontId="0" fillId="34" borderId="16" xfId="0" applyNumberFormat="1" applyFont="1" applyFill="1" applyBorder="1" applyAlignment="1">
      <alignment/>
    </xf>
    <xf numFmtId="0" fontId="0" fillId="34" borderId="19" xfId="0" applyFont="1" applyFill="1" applyBorder="1" applyAlignment="1">
      <alignment/>
    </xf>
    <xf numFmtId="7" fontId="0" fillId="34" borderId="13" xfId="0" applyNumberFormat="1" applyFont="1" applyFill="1" applyBorder="1" applyAlignment="1">
      <alignment horizontal="right"/>
    </xf>
    <xf numFmtId="7" fontId="0" fillId="35" borderId="13" xfId="0" applyNumberFormat="1" applyFont="1" applyFill="1" applyBorder="1" applyAlignment="1">
      <alignment horizontal="right"/>
    </xf>
    <xf numFmtId="44" fontId="0" fillId="34" borderId="14" xfId="44" applyFont="1" applyFill="1" applyBorder="1" applyAlignment="1">
      <alignment/>
    </xf>
    <xf numFmtId="0" fontId="0" fillId="3" borderId="19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164" fontId="11" fillId="34" borderId="25" xfId="0" applyNumberFormat="1" applyFont="1" applyFill="1" applyBorder="1" applyAlignment="1">
      <alignment/>
    </xf>
    <xf numFmtId="0" fontId="11" fillId="0" borderId="19" xfId="0" applyFont="1" applyBorder="1" applyAlignment="1">
      <alignment/>
    </xf>
    <xf numFmtId="7" fontId="11" fillId="0" borderId="13" xfId="0" applyNumberFormat="1" applyFont="1" applyBorder="1" applyAlignment="1">
      <alignment horizontal="center"/>
    </xf>
    <xf numFmtId="44" fontId="11" fillId="0" borderId="14" xfId="44" applyFont="1" applyBorder="1" applyAlignment="1">
      <alignment horizontal="center"/>
    </xf>
    <xf numFmtId="164" fontId="11" fillId="0" borderId="16" xfId="0" applyNumberFormat="1" applyFont="1" applyBorder="1" applyAlignment="1">
      <alignment/>
    </xf>
    <xf numFmtId="0" fontId="11" fillId="0" borderId="14" xfId="0" applyFont="1" applyBorder="1" applyAlignment="1">
      <alignment/>
    </xf>
    <xf numFmtId="164" fontId="77" fillId="0" borderId="16" xfId="0" applyNumberFormat="1" applyFont="1" applyBorder="1" applyAlignment="1">
      <alignment/>
    </xf>
    <xf numFmtId="44" fontId="0" fillId="0" borderId="14" xfId="44" applyFont="1" applyBorder="1" applyAlignment="1">
      <alignment/>
    </xf>
    <xf numFmtId="164" fontId="74" fillId="0" borderId="16" xfId="0" applyNumberFormat="1" applyFont="1" applyBorder="1" applyAlignment="1">
      <alignment/>
    </xf>
    <xf numFmtId="0" fontId="78" fillId="0" borderId="22" xfId="0" applyFont="1" applyBorder="1" applyAlignment="1">
      <alignment horizontal="center"/>
    </xf>
    <xf numFmtId="0" fontId="78" fillId="0" borderId="14" xfId="0" applyFont="1" applyBorder="1" applyAlignment="1">
      <alignment/>
    </xf>
    <xf numFmtId="7" fontId="78" fillId="0" borderId="13" xfId="0" applyNumberFormat="1" applyFont="1" applyBorder="1" applyAlignment="1">
      <alignment/>
    </xf>
    <xf numFmtId="7" fontId="78" fillId="0" borderId="13" xfId="0" applyNumberFormat="1" applyFont="1" applyBorder="1" applyAlignment="1">
      <alignment horizontal="right"/>
    </xf>
    <xf numFmtId="164" fontId="78" fillId="0" borderId="16" xfId="0" applyNumberFormat="1" applyFont="1" applyBorder="1" applyAlignment="1">
      <alignment/>
    </xf>
    <xf numFmtId="0" fontId="76" fillId="34" borderId="19" xfId="0" applyFont="1" applyFill="1" applyBorder="1" applyAlignment="1">
      <alignment/>
    </xf>
    <xf numFmtId="164" fontId="11" fillId="34" borderId="16" xfId="0" applyNumberFormat="1" applyFont="1" applyFill="1" applyBorder="1" applyAlignment="1">
      <alignment/>
    </xf>
    <xf numFmtId="44" fontId="0" fillId="34" borderId="28" xfId="44" applyFont="1" applyFill="1" applyBorder="1" applyAlignment="1">
      <alignment horizontal="right"/>
    </xf>
    <xf numFmtId="44" fontId="11" fillId="0" borderId="23" xfId="44" applyFont="1" applyBorder="1" applyAlignment="1">
      <alignment/>
    </xf>
    <xf numFmtId="164" fontId="11" fillId="0" borderId="25" xfId="0" applyNumberFormat="1" applyFont="1" applyBorder="1" applyAlignment="1">
      <alignment/>
    </xf>
    <xf numFmtId="0" fontId="11" fillId="0" borderId="11" xfId="0" applyFont="1" applyBorder="1" applyAlignment="1">
      <alignment/>
    </xf>
    <xf numFmtId="164" fontId="11" fillId="0" borderId="35" xfId="0" applyNumberFormat="1" applyFont="1" applyBorder="1" applyAlignment="1">
      <alignment/>
    </xf>
    <xf numFmtId="44" fontId="11" fillId="0" borderId="11" xfId="44" applyFont="1" applyBorder="1" applyAlignment="1">
      <alignment/>
    </xf>
    <xf numFmtId="164" fontId="11" fillId="0" borderId="36" xfId="0" applyNumberFormat="1" applyFont="1" applyBorder="1" applyAlignment="1">
      <alignment/>
    </xf>
    <xf numFmtId="0" fontId="11" fillId="0" borderId="37" xfId="0" applyFont="1" applyBorder="1" applyAlignment="1">
      <alignment/>
    </xf>
    <xf numFmtId="7" fontId="11" fillId="0" borderId="38" xfId="0" applyNumberFormat="1" applyFont="1" applyBorder="1" applyAlignment="1">
      <alignment horizontal="center"/>
    </xf>
    <xf numFmtId="44" fontId="11" fillId="0" borderId="37" xfId="44" applyFont="1" applyBorder="1" applyAlignment="1">
      <alignment horizontal="center"/>
    </xf>
    <xf numFmtId="164" fontId="11" fillId="0" borderId="39" xfId="0" applyNumberFormat="1" applyFont="1" applyBorder="1" applyAlignment="1">
      <alignment/>
    </xf>
    <xf numFmtId="0" fontId="11" fillId="0" borderId="24" xfId="0" applyFont="1" applyBorder="1" applyAlignment="1">
      <alignment/>
    </xf>
    <xf numFmtId="7" fontId="11" fillId="0" borderId="17" xfId="0" applyNumberFormat="1" applyFont="1" applyBorder="1" applyAlignment="1">
      <alignment horizontal="right"/>
    </xf>
    <xf numFmtId="44" fontId="11" fillId="0" borderId="11" xfId="44" applyFont="1" applyBorder="1" applyAlignment="1">
      <alignment horizontal="right"/>
    </xf>
    <xf numFmtId="164" fontId="11" fillId="0" borderId="18" xfId="0" applyNumberFormat="1" applyFont="1" applyBorder="1" applyAlignment="1">
      <alignment horizontal="right"/>
    </xf>
    <xf numFmtId="44" fontId="14" fillId="0" borderId="28" xfId="44" applyFont="1" applyBorder="1" applyAlignment="1">
      <alignment horizontal="right"/>
    </xf>
    <xf numFmtId="164" fontId="11" fillId="0" borderId="16" xfId="0" applyNumberFormat="1" applyFont="1" applyBorder="1" applyAlignment="1">
      <alignment horizontal="left"/>
    </xf>
    <xf numFmtId="164" fontId="0" fillId="0" borderId="17" xfId="0" applyNumberFormat="1" applyFont="1" applyBorder="1" applyAlignment="1">
      <alignment horizontal="right"/>
    </xf>
    <xf numFmtId="164" fontId="11" fillId="0" borderId="40" xfId="0" applyNumberFormat="1" applyFont="1" applyBorder="1" applyAlignment="1">
      <alignment horizontal="right"/>
    </xf>
    <xf numFmtId="10" fontId="11" fillId="34" borderId="16" xfId="0" applyNumberFormat="1" applyFont="1" applyFill="1" applyBorder="1" applyAlignment="1">
      <alignment horizontal="left"/>
    </xf>
    <xf numFmtId="0" fontId="74" fillId="0" borderId="22" xfId="0" applyFont="1" applyBorder="1" applyAlignment="1">
      <alignment horizontal="center"/>
    </xf>
    <xf numFmtId="0" fontId="75" fillId="0" borderId="14" xfId="0" applyFont="1" applyBorder="1" applyAlignment="1">
      <alignment/>
    </xf>
    <xf numFmtId="0" fontId="0" fillId="0" borderId="41" xfId="0" applyFont="1" applyBorder="1" applyAlignment="1">
      <alignment horizontal="center"/>
    </xf>
    <xf numFmtId="7" fontId="0" fillId="34" borderId="0" xfId="0" applyNumberFormat="1" applyFont="1" applyFill="1" applyAlignment="1">
      <alignment horizontal="right"/>
    </xf>
    <xf numFmtId="44" fontId="0" fillId="34" borderId="0" xfId="44" applyFont="1" applyFill="1" applyAlignment="1">
      <alignment horizontal="right"/>
    </xf>
    <xf numFmtId="9" fontId="0" fillId="34" borderId="0" xfId="0" applyNumberFormat="1" applyFont="1" applyFill="1" applyAlignment="1">
      <alignment horizontal="left"/>
    </xf>
    <xf numFmtId="0" fontId="0" fillId="34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Border="1" applyAlignment="1">
      <alignment horizontal="center"/>
    </xf>
    <xf numFmtId="7" fontId="0" fillId="35" borderId="0" xfId="0" applyNumberFormat="1" applyFont="1" applyFill="1" applyBorder="1" applyAlignment="1">
      <alignment horizontal="right"/>
    </xf>
    <xf numFmtId="44" fontId="0" fillId="34" borderId="0" xfId="44" applyFont="1" applyFill="1" applyBorder="1" applyAlignment="1">
      <alignment horizontal="right"/>
    </xf>
    <xf numFmtId="9" fontId="0" fillId="34" borderId="0" xfId="0" applyNumberFormat="1" applyFont="1" applyFill="1" applyBorder="1" applyAlignment="1">
      <alignment horizontal="left" wrapText="1"/>
    </xf>
    <xf numFmtId="0" fontId="0" fillId="0" borderId="42" xfId="0" applyFont="1" applyBorder="1" applyAlignment="1">
      <alignment/>
    </xf>
    <xf numFmtId="44" fontId="0" fillId="34" borderId="18" xfId="44" applyFont="1" applyFill="1" applyBorder="1" applyAlignment="1">
      <alignment horizontal="right"/>
    </xf>
    <xf numFmtId="7" fontId="0" fillId="0" borderId="18" xfId="0" applyNumberFormat="1" applyFont="1" applyBorder="1" applyAlignment="1">
      <alignment horizontal="center"/>
    </xf>
    <xf numFmtId="44" fontId="0" fillId="34" borderId="23" xfId="44" applyFont="1" applyFill="1" applyBorder="1" applyAlignment="1">
      <alignment horizontal="right"/>
    </xf>
    <xf numFmtId="44" fontId="0" fillId="34" borderId="14" xfId="44" applyFont="1" applyFill="1" applyBorder="1" applyAlignment="1">
      <alignment horizontal="center"/>
    </xf>
    <xf numFmtId="44" fontId="11" fillId="34" borderId="23" xfId="44" applyFont="1" applyFill="1" applyBorder="1" applyAlignment="1">
      <alignment horizontal="right"/>
    </xf>
    <xf numFmtId="164" fontId="0" fillId="34" borderId="16" xfId="0" applyNumberFormat="1" applyFont="1" applyFill="1" applyBorder="1" applyAlignment="1">
      <alignment wrapText="1"/>
    </xf>
    <xf numFmtId="44" fontId="0" fillId="0" borderId="11" xfId="44" applyFont="1" applyBorder="1" applyAlignment="1">
      <alignment horizontal="center"/>
    </xf>
    <xf numFmtId="44" fontId="0" fillId="0" borderId="13" xfId="44" applyFont="1" applyBorder="1" applyAlignment="1">
      <alignment horizontal="right"/>
    </xf>
    <xf numFmtId="44" fontId="11" fillId="34" borderId="23" xfId="44" applyFont="1" applyFill="1" applyBorder="1" applyAlignment="1">
      <alignment horizontal="center"/>
    </xf>
    <xf numFmtId="0" fontId="0" fillId="0" borderId="43" xfId="0" applyFont="1" applyBorder="1" applyAlignment="1">
      <alignment horizontal="right"/>
    </xf>
    <xf numFmtId="164" fontId="0" fillId="0" borderId="16" xfId="0" applyNumberFormat="1" applyFont="1" applyBorder="1" applyAlignment="1">
      <alignment horizontal="left"/>
    </xf>
    <xf numFmtId="0" fontId="0" fillId="37" borderId="28" xfId="0" applyFont="1" applyFill="1" applyBorder="1" applyAlignment="1">
      <alignment horizontal="center"/>
    </xf>
    <xf numFmtId="0" fontId="0" fillId="37" borderId="44" xfId="0" applyFont="1" applyFill="1" applyBorder="1" applyAlignment="1">
      <alignment/>
    </xf>
    <xf numFmtId="44" fontId="0" fillId="37" borderId="44" xfId="0" applyNumberFormat="1" applyFont="1" applyFill="1" applyBorder="1" applyAlignment="1">
      <alignment/>
    </xf>
    <xf numFmtId="44" fontId="0" fillId="37" borderId="29" xfId="0" applyNumberFormat="1" applyFill="1" applyBorder="1" applyAlignment="1">
      <alignment/>
    </xf>
    <xf numFmtId="0" fontId="0" fillId="37" borderId="11" xfId="0" applyFon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44" fontId="0" fillId="37" borderId="0" xfId="0" applyNumberFormat="1" applyFont="1" applyFill="1" applyBorder="1" applyAlignment="1">
      <alignment/>
    </xf>
    <xf numFmtId="44" fontId="0" fillId="37" borderId="42" xfId="0" applyNumberFormat="1" applyFill="1" applyBorder="1" applyAlignment="1">
      <alignment/>
    </xf>
    <xf numFmtId="0" fontId="0" fillId="37" borderId="23" xfId="0" applyFont="1" applyFill="1" applyBorder="1" applyAlignment="1">
      <alignment horizontal="center"/>
    </xf>
    <xf numFmtId="0" fontId="0" fillId="37" borderId="15" xfId="0" applyFont="1" applyFill="1" applyBorder="1" applyAlignment="1">
      <alignment/>
    </xf>
    <xf numFmtId="44" fontId="0" fillId="37" borderId="15" xfId="0" applyNumberFormat="1" applyFont="1" applyFill="1" applyBorder="1" applyAlignment="1">
      <alignment/>
    </xf>
    <xf numFmtId="44" fontId="0" fillId="37" borderId="24" xfId="0" applyNumberFormat="1" applyFill="1" applyBorder="1" applyAlignment="1">
      <alignment/>
    </xf>
    <xf numFmtId="49" fontId="15" fillId="0" borderId="45" xfId="0" applyNumberFormat="1" applyFont="1" applyBorder="1" applyAlignment="1">
      <alignment horizontal="center" vertical="center" textRotation="90" wrapText="1"/>
    </xf>
    <xf numFmtId="49" fontId="15" fillId="0" borderId="46" xfId="0" applyNumberFormat="1" applyFont="1" applyBorder="1" applyAlignment="1">
      <alignment horizontal="center" wrapText="1"/>
    </xf>
    <xf numFmtId="7" fontId="15" fillId="33" borderId="46" xfId="0" applyNumberFormat="1" applyFont="1" applyFill="1" applyBorder="1" applyAlignment="1">
      <alignment horizontal="center" wrapText="1"/>
    </xf>
    <xf numFmtId="13" fontId="15" fillId="33" borderId="47" xfId="0" applyNumberFormat="1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/>
    </xf>
    <xf numFmtId="7" fontId="15" fillId="33" borderId="17" xfId="0" applyNumberFormat="1" applyFont="1" applyFill="1" applyBorder="1" applyAlignment="1">
      <alignment wrapText="1"/>
    </xf>
    <xf numFmtId="7" fontId="15" fillId="33" borderId="23" xfId="0" applyNumberFormat="1" applyFont="1" applyFill="1" applyBorder="1" applyAlignment="1">
      <alignment wrapText="1"/>
    </xf>
    <xf numFmtId="0" fontId="8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/>
    </xf>
    <xf numFmtId="0" fontId="15" fillId="33" borderId="13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4" fontId="8" fillId="0" borderId="0" xfId="44" applyFont="1" applyAlignment="1">
      <alignment/>
    </xf>
    <xf numFmtId="0" fontId="8" fillId="0" borderId="13" xfId="0" applyFont="1" applyBorder="1" applyAlignment="1">
      <alignment/>
    </xf>
    <xf numFmtId="7" fontId="8" fillId="0" borderId="13" xfId="0" applyNumberFormat="1" applyFont="1" applyBorder="1" applyAlignment="1">
      <alignment/>
    </xf>
    <xf numFmtId="7" fontId="8" fillId="33" borderId="13" xfId="0" applyNumberFormat="1" applyFont="1" applyFill="1" applyBorder="1" applyAlignment="1">
      <alignment/>
    </xf>
    <xf numFmtId="7" fontId="8" fillId="33" borderId="28" xfId="0" applyNumberFormat="1" applyFont="1" applyFill="1" applyBorder="1" applyAlignment="1">
      <alignment/>
    </xf>
    <xf numFmtId="7" fontId="8" fillId="33" borderId="14" xfId="0" applyNumberFormat="1" applyFont="1" applyFill="1" applyBorder="1" applyAlignment="1">
      <alignment/>
    </xf>
    <xf numFmtId="44" fontId="8" fillId="0" borderId="0" xfId="44" applyFont="1" applyBorder="1" applyAlignment="1">
      <alignment/>
    </xf>
    <xf numFmtId="7" fontId="8" fillId="0" borderId="35" xfId="0" applyNumberFormat="1" applyFont="1" applyBorder="1" applyAlignment="1">
      <alignment/>
    </xf>
    <xf numFmtId="0" fontId="8" fillId="0" borderId="30" xfId="0" applyFont="1" applyBorder="1" applyAlignment="1">
      <alignment/>
    </xf>
    <xf numFmtId="7" fontId="15" fillId="33" borderId="30" xfId="0" applyNumberFormat="1" applyFont="1" applyFill="1" applyBorder="1" applyAlignment="1">
      <alignment/>
    </xf>
    <xf numFmtId="7" fontId="8" fillId="33" borderId="30" xfId="0" applyNumberFormat="1" applyFont="1" applyFill="1" applyBorder="1" applyAlignment="1">
      <alignment/>
    </xf>
    <xf numFmtId="44" fontId="8" fillId="0" borderId="17" xfId="44" applyFont="1" applyBorder="1" applyAlignment="1">
      <alignment/>
    </xf>
    <xf numFmtId="0" fontId="8" fillId="0" borderId="35" xfId="0" applyFont="1" applyBorder="1" applyAlignment="1">
      <alignment/>
    </xf>
    <xf numFmtId="7" fontId="8" fillId="33" borderId="35" xfId="0" applyNumberFormat="1" applyFont="1" applyFill="1" applyBorder="1" applyAlignment="1">
      <alignment/>
    </xf>
    <xf numFmtId="7" fontId="8" fillId="33" borderId="11" xfId="0" applyNumberFormat="1" applyFont="1" applyFill="1" applyBorder="1" applyAlignment="1">
      <alignment/>
    </xf>
    <xf numFmtId="44" fontId="8" fillId="0" borderId="24" xfId="44" applyFont="1" applyBorder="1" applyAlignment="1">
      <alignment/>
    </xf>
    <xf numFmtId="7" fontId="8" fillId="0" borderId="30" xfId="0" applyNumberFormat="1" applyFont="1" applyBorder="1" applyAlignment="1">
      <alignment/>
    </xf>
    <xf numFmtId="44" fontId="8" fillId="34" borderId="13" xfId="44" applyFont="1" applyFill="1" applyBorder="1" applyAlignment="1">
      <alignment/>
    </xf>
    <xf numFmtId="44" fontId="8" fillId="34" borderId="19" xfId="44" applyFont="1" applyFill="1" applyBorder="1" applyAlignment="1">
      <alignment/>
    </xf>
    <xf numFmtId="0" fontId="8" fillId="0" borderId="18" xfId="0" applyFont="1" applyBorder="1" applyAlignment="1">
      <alignment/>
    </xf>
    <xf numFmtId="7" fontId="8" fillId="0" borderId="18" xfId="0" applyNumberFormat="1" applyFont="1" applyBorder="1" applyAlignment="1">
      <alignment/>
    </xf>
    <xf numFmtId="7" fontId="8" fillId="33" borderId="18" xfId="0" applyNumberFormat="1" applyFont="1" applyFill="1" applyBorder="1" applyAlignment="1">
      <alignment/>
    </xf>
    <xf numFmtId="7" fontId="8" fillId="33" borderId="33" xfId="0" applyNumberFormat="1" applyFont="1" applyFill="1" applyBorder="1" applyAlignment="1">
      <alignment/>
    </xf>
    <xf numFmtId="44" fontId="8" fillId="34" borderId="12" xfId="44" applyFont="1" applyFill="1" applyBorder="1" applyAlignment="1">
      <alignment/>
    </xf>
    <xf numFmtId="44" fontId="8" fillId="34" borderId="48" xfId="44" applyFont="1" applyFill="1" applyBorder="1" applyAlignment="1">
      <alignment/>
    </xf>
    <xf numFmtId="0" fontId="15" fillId="0" borderId="17" xfId="0" applyFont="1" applyBorder="1" applyAlignment="1">
      <alignment/>
    </xf>
    <xf numFmtId="7" fontId="15" fillId="0" borderId="17" xfId="0" applyNumberFormat="1" applyFont="1" applyBorder="1" applyAlignment="1">
      <alignment/>
    </xf>
    <xf numFmtId="7" fontId="15" fillId="33" borderId="17" xfId="0" applyNumberFormat="1" applyFont="1" applyFill="1" applyBorder="1" applyAlignment="1">
      <alignment/>
    </xf>
    <xf numFmtId="7" fontId="15" fillId="33" borderId="23" xfId="0" applyNumberFormat="1" applyFont="1" applyFill="1" applyBorder="1" applyAlignment="1">
      <alignment/>
    </xf>
    <xf numFmtId="44" fontId="15" fillId="0" borderId="0" xfId="0" applyNumberFormat="1" applyFont="1" applyBorder="1" applyAlignment="1">
      <alignment/>
    </xf>
    <xf numFmtId="7" fontId="8" fillId="33" borderId="17" xfId="0" applyNumberFormat="1" applyFont="1" applyFill="1" applyBorder="1" applyAlignment="1">
      <alignment/>
    </xf>
    <xf numFmtId="7" fontId="8" fillId="33" borderId="23" xfId="0" applyNumberFormat="1" applyFont="1" applyFill="1" applyBorder="1" applyAlignment="1">
      <alignment/>
    </xf>
    <xf numFmtId="7" fontId="15" fillId="33" borderId="13" xfId="0" applyNumberFormat="1" applyFont="1" applyFill="1" applyBorder="1" applyAlignment="1">
      <alignment/>
    </xf>
    <xf numFmtId="7" fontId="8" fillId="0" borderId="13" xfId="0" applyNumberFormat="1" applyFont="1" applyBorder="1" applyAlignment="1">
      <alignment horizontal="right"/>
    </xf>
    <xf numFmtId="7" fontId="8" fillId="33" borderId="13" xfId="0" applyNumberFormat="1" applyFont="1" applyFill="1" applyBorder="1" applyAlignment="1">
      <alignment horizontal="right"/>
    </xf>
    <xf numFmtId="7" fontId="8" fillId="33" borderId="14" xfId="0" applyNumberFormat="1" applyFont="1" applyFill="1" applyBorder="1" applyAlignment="1">
      <alignment horizontal="right"/>
    </xf>
    <xf numFmtId="0" fontId="8" fillId="34" borderId="17" xfId="0" applyFont="1" applyFill="1" applyBorder="1" applyAlignment="1">
      <alignment/>
    </xf>
    <xf numFmtId="7" fontId="15" fillId="0" borderId="0" xfId="0" applyNumberFormat="1" applyFont="1" applyAlignment="1">
      <alignment/>
    </xf>
    <xf numFmtId="0" fontId="8" fillId="34" borderId="13" xfId="0" applyFont="1" applyFill="1" applyBorder="1" applyAlignment="1">
      <alignment/>
    </xf>
    <xf numFmtId="7" fontId="8" fillId="34" borderId="13" xfId="0" applyNumberFormat="1" applyFont="1" applyFill="1" applyBorder="1" applyAlignment="1">
      <alignment/>
    </xf>
    <xf numFmtId="7" fontId="8" fillId="34" borderId="14" xfId="0" applyNumberFormat="1" applyFont="1" applyFill="1" applyBorder="1" applyAlignment="1">
      <alignment/>
    </xf>
    <xf numFmtId="7" fontId="79" fillId="33" borderId="14" xfId="0" applyNumberFormat="1" applyFont="1" applyFill="1" applyBorder="1" applyAlignment="1">
      <alignment/>
    </xf>
    <xf numFmtId="44" fontId="8" fillId="0" borderId="12" xfId="44" applyFont="1" applyBorder="1" applyAlignment="1">
      <alignment/>
    </xf>
    <xf numFmtId="7" fontId="15" fillId="33" borderId="23" xfId="0" applyNumberFormat="1" applyFont="1" applyFill="1" applyBorder="1" applyAlignment="1">
      <alignment horizontal="right"/>
    </xf>
    <xf numFmtId="0" fontId="8" fillId="0" borderId="17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3" xfId="0" applyFont="1" applyBorder="1" applyAlignment="1">
      <alignment horizontal="center" vertical="center"/>
    </xf>
    <xf numFmtId="7" fontId="15" fillId="0" borderId="13" xfId="0" applyNumberFormat="1" applyFont="1" applyBorder="1" applyAlignment="1">
      <alignment/>
    </xf>
    <xf numFmtId="7" fontId="15" fillId="33" borderId="14" xfId="0" applyNumberFormat="1" applyFont="1" applyFill="1" applyBorder="1" applyAlignment="1">
      <alignment/>
    </xf>
    <xf numFmtId="164" fontId="15" fillId="0" borderId="17" xfId="0" applyNumberFormat="1" applyFont="1" applyBorder="1" applyAlignment="1">
      <alignment/>
    </xf>
    <xf numFmtId="164" fontId="15" fillId="33" borderId="17" xfId="0" applyNumberFormat="1" applyFont="1" applyFill="1" applyBorder="1" applyAlignment="1">
      <alignment/>
    </xf>
    <xf numFmtId="164" fontId="15" fillId="33" borderId="23" xfId="0" applyNumberFormat="1" applyFont="1" applyFill="1" applyBorder="1" applyAlignment="1">
      <alignment/>
    </xf>
    <xf numFmtId="7" fontId="15" fillId="33" borderId="18" xfId="0" applyNumberFormat="1" applyFont="1" applyFill="1" applyBorder="1" applyAlignment="1">
      <alignment/>
    </xf>
    <xf numFmtId="44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7" fontId="15" fillId="0" borderId="49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24" xfId="0" applyFont="1" applyBorder="1" applyAlignment="1">
      <alignment/>
    </xf>
    <xf numFmtId="44" fontId="8" fillId="0" borderId="19" xfId="44" applyFont="1" applyBorder="1" applyAlignment="1">
      <alignment/>
    </xf>
    <xf numFmtId="0" fontId="16" fillId="0" borderId="17" xfId="0" applyFont="1" applyBorder="1" applyAlignment="1">
      <alignment/>
    </xf>
    <xf numFmtId="7" fontId="15" fillId="0" borderId="13" xfId="0" applyNumberFormat="1" applyFont="1" applyBorder="1" applyAlignment="1">
      <alignment horizontal="right"/>
    </xf>
    <xf numFmtId="7" fontId="15" fillId="33" borderId="13" xfId="0" applyNumberFormat="1" applyFont="1" applyFill="1" applyBorder="1" applyAlignment="1">
      <alignment horizontal="right"/>
    </xf>
    <xf numFmtId="7" fontId="80" fillId="33" borderId="13" xfId="0" applyNumberFormat="1" applyFont="1" applyFill="1" applyBorder="1" applyAlignment="1">
      <alignment horizontal="right"/>
    </xf>
    <xf numFmtId="7" fontId="15" fillId="33" borderId="14" xfId="0" applyNumberFormat="1" applyFont="1" applyFill="1" applyBorder="1" applyAlignment="1">
      <alignment horizontal="right"/>
    </xf>
    <xf numFmtId="7" fontId="81" fillId="33" borderId="13" xfId="0" applyNumberFormat="1" applyFont="1" applyFill="1" applyBorder="1" applyAlignment="1">
      <alignment horizontal="right"/>
    </xf>
    <xf numFmtId="44" fontId="8" fillId="0" borderId="48" xfId="44" applyFont="1" applyBorder="1" applyAlignment="1">
      <alignment/>
    </xf>
    <xf numFmtId="7" fontId="15" fillId="33" borderId="19" xfId="0" applyNumberFormat="1" applyFont="1" applyFill="1" applyBorder="1" applyAlignment="1">
      <alignment/>
    </xf>
    <xf numFmtId="7" fontId="15" fillId="33" borderId="24" xfId="0" applyNumberFormat="1" applyFont="1" applyFill="1" applyBorder="1" applyAlignment="1">
      <alignment/>
    </xf>
    <xf numFmtId="7" fontId="8" fillId="33" borderId="19" xfId="0" applyNumberFormat="1" applyFont="1" applyFill="1" applyBorder="1" applyAlignment="1">
      <alignment/>
    </xf>
    <xf numFmtId="7" fontId="8" fillId="0" borderId="18" xfId="0" applyNumberFormat="1" applyFont="1" applyBorder="1" applyAlignment="1">
      <alignment horizontal="right"/>
    </xf>
    <xf numFmtId="7" fontId="8" fillId="33" borderId="18" xfId="0" applyNumberFormat="1" applyFont="1" applyFill="1" applyBorder="1" applyAlignment="1">
      <alignment horizontal="right"/>
    </xf>
    <xf numFmtId="7" fontId="8" fillId="33" borderId="33" xfId="0" applyNumberFormat="1" applyFont="1" applyFill="1" applyBorder="1" applyAlignment="1">
      <alignment horizontal="right"/>
    </xf>
    <xf numFmtId="7" fontId="8" fillId="0" borderId="17" xfId="0" applyNumberFormat="1" applyFont="1" applyBorder="1" applyAlignment="1">
      <alignment horizontal="right"/>
    </xf>
    <xf numFmtId="7" fontId="8" fillId="33" borderId="17" xfId="0" applyNumberFormat="1" applyFont="1" applyFill="1" applyBorder="1" applyAlignment="1">
      <alignment horizontal="right"/>
    </xf>
    <xf numFmtId="7" fontId="81" fillId="33" borderId="17" xfId="0" applyNumberFormat="1" applyFont="1" applyFill="1" applyBorder="1" applyAlignment="1">
      <alignment horizontal="right"/>
    </xf>
    <xf numFmtId="7" fontId="8" fillId="33" borderId="23" xfId="0" applyNumberFormat="1" applyFont="1" applyFill="1" applyBorder="1" applyAlignment="1">
      <alignment horizontal="right"/>
    </xf>
    <xf numFmtId="44" fontId="8" fillId="34" borderId="24" xfId="44" applyFont="1" applyFill="1" applyBorder="1" applyAlignment="1">
      <alignment/>
    </xf>
    <xf numFmtId="0" fontId="15" fillId="34" borderId="13" xfId="0" applyFont="1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7" fontId="8" fillId="0" borderId="0" xfId="0" applyNumberFormat="1" applyFont="1" applyBorder="1" applyAlignment="1">
      <alignment horizontal="right"/>
    </xf>
    <xf numFmtId="0" fontId="8" fillId="0" borderId="19" xfId="0" applyFont="1" applyBorder="1" applyAlignment="1">
      <alignment/>
    </xf>
    <xf numFmtId="7" fontId="8" fillId="0" borderId="17" xfId="0" applyNumberFormat="1" applyFont="1" applyBorder="1" applyAlignment="1">
      <alignment/>
    </xf>
    <xf numFmtId="164" fontId="15" fillId="0" borderId="17" xfId="0" applyNumberFormat="1" applyFont="1" applyBorder="1" applyAlignment="1">
      <alignment horizontal="right"/>
    </xf>
    <xf numFmtId="164" fontId="15" fillId="33" borderId="17" xfId="0" applyNumberFormat="1" applyFont="1" applyFill="1" applyBorder="1" applyAlignment="1">
      <alignment horizontal="right"/>
    </xf>
    <xf numFmtId="164" fontId="15" fillId="33" borderId="23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7" fontId="8" fillId="0" borderId="30" xfId="0" applyNumberFormat="1" applyFont="1" applyBorder="1" applyAlignment="1">
      <alignment horizontal="right"/>
    </xf>
    <xf numFmtId="7" fontId="8" fillId="33" borderId="30" xfId="0" applyNumberFormat="1" applyFont="1" applyFill="1" applyBorder="1" applyAlignment="1">
      <alignment horizontal="right"/>
    </xf>
    <xf numFmtId="7" fontId="8" fillId="33" borderId="28" xfId="0" applyNumberFormat="1" applyFont="1" applyFill="1" applyBorder="1" applyAlignment="1">
      <alignment horizontal="right"/>
    </xf>
    <xf numFmtId="0" fontId="8" fillId="34" borderId="18" xfId="0" applyFont="1" applyFill="1" applyBorder="1" applyAlignment="1">
      <alignment/>
    </xf>
    <xf numFmtId="0" fontId="15" fillId="0" borderId="0" xfId="0" applyFont="1" applyAlignment="1">
      <alignment/>
    </xf>
    <xf numFmtId="7" fontId="8" fillId="0" borderId="12" xfId="0" applyNumberFormat="1" applyFont="1" applyBorder="1" applyAlignment="1">
      <alignment horizontal="right"/>
    </xf>
    <xf numFmtId="7" fontId="8" fillId="33" borderId="12" xfId="0" applyNumberFormat="1" applyFont="1" applyFill="1" applyBorder="1" applyAlignment="1">
      <alignment horizontal="right"/>
    </xf>
    <xf numFmtId="7" fontId="8" fillId="33" borderId="50" xfId="0" applyNumberFormat="1" applyFont="1" applyFill="1" applyBorder="1" applyAlignment="1">
      <alignment horizontal="right"/>
    </xf>
    <xf numFmtId="7" fontId="15" fillId="0" borderId="18" xfId="0" applyNumberFormat="1" applyFont="1" applyBorder="1" applyAlignment="1">
      <alignment horizontal="right"/>
    </xf>
    <xf numFmtId="7" fontId="15" fillId="33" borderId="18" xfId="0" applyNumberFormat="1" applyFont="1" applyFill="1" applyBorder="1" applyAlignment="1">
      <alignment horizontal="right"/>
    </xf>
    <xf numFmtId="0" fontId="8" fillId="0" borderId="30" xfId="0" applyFont="1" applyBorder="1" applyAlignment="1">
      <alignment horizontal="center" vertical="center"/>
    </xf>
    <xf numFmtId="0" fontId="15" fillId="0" borderId="30" xfId="0" applyFont="1" applyBorder="1" applyAlignment="1">
      <alignment/>
    </xf>
    <xf numFmtId="7" fontId="15" fillId="33" borderId="35" xfId="0" applyNumberFormat="1" applyFont="1" applyFill="1" applyBorder="1" applyAlignment="1">
      <alignment/>
    </xf>
    <xf numFmtId="7" fontId="15" fillId="33" borderId="11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164" fontId="15" fillId="0" borderId="0" xfId="0" applyNumberFormat="1" applyFont="1" applyBorder="1" applyAlignment="1">
      <alignment/>
    </xf>
    <xf numFmtId="164" fontId="15" fillId="33" borderId="0" xfId="0" applyNumberFormat="1" applyFont="1" applyFill="1" applyBorder="1" applyAlignment="1">
      <alignment/>
    </xf>
    <xf numFmtId="10" fontId="15" fillId="0" borderId="0" xfId="0" applyNumberFormat="1" applyFont="1" applyBorder="1" applyAlignment="1">
      <alignment horizontal="left" wrapText="1"/>
    </xf>
    <xf numFmtId="7" fontId="15" fillId="33" borderId="0" xfId="0" applyNumberFormat="1" applyFont="1" applyFill="1" applyBorder="1" applyAlignment="1">
      <alignment/>
    </xf>
    <xf numFmtId="9" fontId="15" fillId="0" borderId="0" xfId="0" applyNumberFormat="1" applyFont="1" applyBorder="1" applyAlignment="1">
      <alignment horizontal="left" wrapText="1"/>
    </xf>
    <xf numFmtId="9" fontId="15" fillId="0" borderId="21" xfId="0" applyNumberFormat="1" applyFont="1" applyBorder="1" applyAlignment="1">
      <alignment horizontal="center" wrapText="1"/>
    </xf>
    <xf numFmtId="9" fontId="8" fillId="0" borderId="51" xfId="57" applyNumberFormat="1" applyFont="1" applyBorder="1" applyAlignment="1">
      <alignment horizontal="left" wrapText="1"/>
      <protection/>
    </xf>
    <xf numFmtId="9" fontId="8" fillId="34" borderId="52" xfId="0" applyNumberFormat="1" applyFont="1" applyFill="1" applyBorder="1" applyAlignment="1">
      <alignment horizontal="left" wrapText="1"/>
    </xf>
    <xf numFmtId="9" fontId="8" fillId="0" borderId="52" xfId="0" applyNumberFormat="1" applyFont="1" applyBorder="1" applyAlignment="1">
      <alignment horizontal="left" wrapText="1"/>
    </xf>
    <xf numFmtId="9" fontId="15" fillId="0" borderId="52" xfId="0" applyNumberFormat="1" applyFont="1" applyBorder="1" applyAlignment="1">
      <alignment horizontal="left" wrapText="1"/>
    </xf>
    <xf numFmtId="9" fontId="15" fillId="0" borderId="51" xfId="0" applyNumberFormat="1" applyFont="1" applyBorder="1" applyAlignment="1">
      <alignment horizontal="left" wrapText="1"/>
    </xf>
    <xf numFmtId="9" fontId="81" fillId="0" borderId="53" xfId="0" applyNumberFormat="1" applyFont="1" applyBorder="1" applyAlignment="1">
      <alignment horizontal="left" wrapText="1"/>
    </xf>
    <xf numFmtId="9" fontId="8" fillId="34" borderId="51" xfId="0" applyNumberFormat="1" applyFont="1" applyFill="1" applyBorder="1" applyAlignment="1">
      <alignment horizontal="left" wrapText="1"/>
    </xf>
    <xf numFmtId="9" fontId="8" fillId="0" borderId="51" xfId="0" applyNumberFormat="1" applyFont="1" applyBorder="1" applyAlignment="1">
      <alignment horizontal="left" wrapText="1"/>
    </xf>
    <xf numFmtId="9" fontId="15" fillId="0" borderId="32" xfId="0" applyNumberFormat="1" applyFont="1" applyBorder="1" applyAlignment="1">
      <alignment horizontal="left" wrapText="1"/>
    </xf>
    <xf numFmtId="9" fontId="8" fillId="0" borderId="32" xfId="0" applyNumberFormat="1" applyFont="1" applyBorder="1" applyAlignment="1">
      <alignment horizontal="left" wrapText="1"/>
    </xf>
    <xf numFmtId="9" fontId="81" fillId="0" borderId="52" xfId="0" applyNumberFormat="1" applyFont="1" applyBorder="1" applyAlignment="1">
      <alignment horizontal="left" wrapText="1"/>
    </xf>
    <xf numFmtId="9" fontId="82" fillId="0" borderId="52" xfId="0" applyNumberFormat="1" applyFont="1" applyBorder="1" applyAlignment="1">
      <alignment horizontal="left" wrapText="1"/>
    </xf>
    <xf numFmtId="9" fontId="83" fillId="0" borderId="52" xfId="0" applyNumberFormat="1" applyFont="1" applyBorder="1" applyAlignment="1">
      <alignment horizontal="left" wrapText="1"/>
    </xf>
    <xf numFmtId="9" fontId="8" fillId="0" borderId="52" xfId="0" applyNumberFormat="1" applyFont="1" applyBorder="1" applyAlignment="1">
      <alignment horizontal="center" wrapText="1"/>
    </xf>
    <xf numFmtId="9" fontId="8" fillId="0" borderId="52" xfId="0" applyNumberFormat="1" applyFont="1" applyFill="1" applyBorder="1" applyAlignment="1">
      <alignment horizontal="left" wrapText="1"/>
    </xf>
    <xf numFmtId="9" fontId="81" fillId="0" borderId="51" xfId="0" applyNumberFormat="1" applyFont="1" applyBorder="1" applyAlignment="1">
      <alignment horizontal="left" wrapText="1"/>
    </xf>
    <xf numFmtId="9" fontId="81" fillId="0" borderId="34" xfId="0" applyNumberFormat="1" applyFont="1" applyBorder="1" applyAlignment="1">
      <alignment horizontal="left" wrapText="1"/>
    </xf>
    <xf numFmtId="9" fontId="84" fillId="0" borderId="52" xfId="0" applyNumberFormat="1" applyFont="1" applyBorder="1" applyAlignment="1">
      <alignment horizontal="left" wrapText="1"/>
    </xf>
    <xf numFmtId="9" fontId="81" fillId="0" borderId="54" xfId="0" applyNumberFormat="1" applyFont="1" applyBorder="1" applyAlignment="1">
      <alignment horizontal="left" wrapText="1"/>
    </xf>
    <xf numFmtId="6" fontId="8" fillId="0" borderId="54" xfId="0" applyNumberFormat="1" applyFont="1" applyBorder="1" applyAlignment="1">
      <alignment horizontal="left" wrapText="1"/>
    </xf>
    <xf numFmtId="9" fontId="8" fillId="0" borderId="15" xfId="0" applyNumberFormat="1" applyFont="1" applyBorder="1" applyAlignment="1">
      <alignment horizontal="left" wrapText="1"/>
    </xf>
    <xf numFmtId="9" fontId="80" fillId="0" borderId="52" xfId="0" applyNumberFormat="1" applyFont="1" applyBorder="1" applyAlignment="1">
      <alignment horizontal="left" wrapText="1"/>
    </xf>
    <xf numFmtId="9" fontId="8" fillId="5" borderId="52" xfId="0" applyNumberFormat="1" applyFont="1" applyFill="1" applyBorder="1" applyAlignment="1">
      <alignment horizontal="left" wrapText="1"/>
    </xf>
    <xf numFmtId="9" fontId="85" fillId="0" borderId="52" xfId="0" applyNumberFormat="1" applyFont="1" applyBorder="1" applyAlignment="1">
      <alignment horizontal="left" wrapText="1"/>
    </xf>
    <xf numFmtId="9" fontId="15" fillId="34" borderId="32" xfId="0" applyNumberFormat="1" applyFont="1" applyFill="1" applyBorder="1" applyAlignment="1">
      <alignment horizontal="left" wrapText="1"/>
    </xf>
    <xf numFmtId="9" fontId="15" fillId="34" borderId="52" xfId="0" applyNumberFormat="1" applyFont="1" applyFill="1" applyBorder="1" applyAlignment="1">
      <alignment horizontal="left" wrapText="1"/>
    </xf>
    <xf numFmtId="9" fontId="81" fillId="0" borderId="32" xfId="0" applyNumberFormat="1" applyFont="1" applyBorder="1" applyAlignment="1">
      <alignment horizontal="left" wrapText="1"/>
    </xf>
    <xf numFmtId="9" fontId="8" fillId="0" borderId="54" xfId="0" applyNumberFormat="1" applyFont="1" applyBorder="1" applyAlignment="1">
      <alignment horizontal="left" wrapText="1"/>
    </xf>
    <xf numFmtId="9" fontId="8" fillId="0" borderId="55" xfId="0" applyNumberFormat="1" applyFont="1" applyBorder="1" applyAlignment="1">
      <alignment horizontal="left" wrapText="1"/>
    </xf>
    <xf numFmtId="169" fontId="15" fillId="0" borderId="52" xfId="0" applyNumberFormat="1" applyFont="1" applyBorder="1" applyAlignment="1">
      <alignment horizontal="left" wrapText="1"/>
    </xf>
    <xf numFmtId="0" fontId="8" fillId="0" borderId="42" xfId="0" applyFont="1" applyBorder="1" applyAlignment="1">
      <alignment/>
    </xf>
    <xf numFmtId="44" fontId="8" fillId="11" borderId="42" xfId="44" applyFont="1" applyFill="1" applyBorder="1" applyAlignment="1">
      <alignment/>
    </xf>
    <xf numFmtId="44" fontId="8" fillId="34" borderId="42" xfId="44" applyFont="1" applyFill="1" applyBorder="1" applyAlignment="1">
      <alignment/>
    </xf>
    <xf numFmtId="44" fontId="8" fillId="0" borderId="42" xfId="44" applyFont="1" applyBorder="1" applyAlignment="1">
      <alignment/>
    </xf>
    <xf numFmtId="44" fontId="15" fillId="0" borderId="42" xfId="0" applyNumberFormat="1" applyFont="1" applyBorder="1" applyAlignment="1">
      <alignment/>
    </xf>
    <xf numFmtId="44" fontId="8" fillId="0" borderId="42" xfId="44" applyFont="1" applyFill="1" applyBorder="1" applyAlignment="1">
      <alignment/>
    </xf>
    <xf numFmtId="44" fontId="15" fillId="0" borderId="42" xfId="44" applyFont="1" applyBorder="1" applyAlignment="1">
      <alignment/>
    </xf>
    <xf numFmtId="44" fontId="8" fillId="34" borderId="42" xfId="44" applyNumberFormat="1" applyFont="1" applyFill="1" applyBorder="1" applyAlignment="1">
      <alignment horizontal="center"/>
    </xf>
    <xf numFmtId="44" fontId="8" fillId="0" borderId="42" xfId="0" applyNumberFormat="1" applyFont="1" applyBorder="1" applyAlignment="1">
      <alignment/>
    </xf>
    <xf numFmtId="44" fontId="0" fillId="0" borderId="42" xfId="0" applyNumberFormat="1" applyFont="1" applyBorder="1" applyAlignment="1">
      <alignment/>
    </xf>
    <xf numFmtId="0" fontId="7" fillId="0" borderId="42" xfId="0" applyFont="1" applyBorder="1" applyAlignment="1">
      <alignment/>
    </xf>
    <xf numFmtId="44" fontId="0" fillId="0" borderId="0" xfId="0" applyNumberFormat="1" applyFont="1" applyAlignment="1">
      <alignment horizontal="center"/>
    </xf>
    <xf numFmtId="44" fontId="0" fillId="0" borderId="15" xfId="0" applyNumberFormat="1" applyFont="1" applyBorder="1" applyAlignment="1">
      <alignment horizontal="center"/>
    </xf>
    <xf numFmtId="44" fontId="0" fillId="0" borderId="30" xfId="44" applyFont="1" applyBorder="1" applyAlignment="1">
      <alignment horizontal="right"/>
    </xf>
    <xf numFmtId="44" fontId="8" fillId="0" borderId="42" xfId="44" applyNumberFormat="1" applyFont="1" applyBorder="1" applyAlignment="1">
      <alignment/>
    </xf>
    <xf numFmtId="44" fontId="0" fillId="34" borderId="0" xfId="0" applyNumberFormat="1" applyFill="1" applyAlignment="1">
      <alignment/>
    </xf>
    <xf numFmtId="9" fontId="81" fillId="34" borderId="54" xfId="0" applyNumberFormat="1" applyFont="1" applyFill="1" applyBorder="1" applyAlignment="1">
      <alignment horizontal="left" wrapText="1"/>
    </xf>
    <xf numFmtId="9" fontId="81" fillId="34" borderId="51" xfId="0" applyNumberFormat="1" applyFont="1" applyFill="1" applyBorder="1" applyAlignment="1">
      <alignment horizontal="left" wrapText="1"/>
    </xf>
    <xf numFmtId="9" fontId="8" fillId="34" borderId="54" xfId="0" applyNumberFormat="1" applyFont="1" applyFill="1" applyBorder="1" applyAlignment="1">
      <alignment horizontal="left" wrapText="1"/>
    </xf>
    <xf numFmtId="9" fontId="0" fillId="34" borderId="16" xfId="0" applyNumberFormat="1" applyFont="1" applyFill="1" applyBorder="1" applyAlignment="1">
      <alignment horizontal="left"/>
    </xf>
    <xf numFmtId="7" fontId="15" fillId="34" borderId="24" xfId="44" applyNumberFormat="1" applyFont="1" applyFill="1" applyBorder="1" applyAlignment="1">
      <alignment/>
    </xf>
    <xf numFmtId="8" fontId="8" fillId="34" borderId="52" xfId="0" applyNumberFormat="1" applyFont="1" applyFill="1" applyBorder="1" applyAlignment="1">
      <alignment horizontal="left" wrapText="1"/>
    </xf>
    <xf numFmtId="8" fontId="0" fillId="0" borderId="0" xfId="0" applyNumberFormat="1" applyAlignment="1">
      <alignment/>
    </xf>
    <xf numFmtId="44" fontId="74" fillId="34" borderId="14" xfId="44" applyFont="1" applyFill="1" applyBorder="1" applyAlignment="1">
      <alignment horizontal="right"/>
    </xf>
    <xf numFmtId="0" fontId="17" fillId="34" borderId="13" xfId="0" applyFont="1" applyFill="1" applyBorder="1" applyAlignment="1">
      <alignment/>
    </xf>
    <xf numFmtId="44" fontId="15" fillId="34" borderId="19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9" fontId="10" fillId="34" borderId="0" xfId="0" applyNumberFormat="1" applyFont="1" applyFill="1" applyAlignment="1">
      <alignment horizontal="left"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7" fontId="0" fillId="0" borderId="58" xfId="0" applyNumberFormat="1" applyFont="1" applyBorder="1" applyAlignment="1">
      <alignment horizontal="center"/>
    </xf>
    <xf numFmtId="44" fontId="0" fillId="0" borderId="56" xfId="44" applyFont="1" applyBorder="1" applyAlignment="1">
      <alignment horizontal="center"/>
    </xf>
    <xf numFmtId="164" fontId="0" fillId="0" borderId="59" xfId="0" applyNumberFormat="1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7" fontId="0" fillId="0" borderId="49" xfId="0" applyNumberFormat="1" applyFont="1" applyBorder="1" applyAlignment="1">
      <alignment horizontal="center"/>
    </xf>
    <xf numFmtId="44" fontId="0" fillId="0" borderId="62" xfId="44" applyFont="1" applyBorder="1" applyAlignment="1">
      <alignment horizontal="center"/>
    </xf>
    <xf numFmtId="164" fontId="0" fillId="0" borderId="63" xfId="0" applyNumberFormat="1" applyFont="1" applyBorder="1" applyAlignment="1">
      <alignment horizontal="left"/>
    </xf>
    <xf numFmtId="0" fontId="0" fillId="0" borderId="64" xfId="0" applyFont="1" applyBorder="1" applyAlignment="1">
      <alignment/>
    </xf>
    <xf numFmtId="164" fontId="0" fillId="0" borderId="65" xfId="0" applyNumberFormat="1" applyFont="1" applyBorder="1" applyAlignment="1">
      <alignment horizontal="left"/>
    </xf>
    <xf numFmtId="0" fontId="0" fillId="0" borderId="66" xfId="0" applyFont="1" applyBorder="1" applyAlignment="1">
      <alignment/>
    </xf>
    <xf numFmtId="0" fontId="0" fillId="0" borderId="48" xfId="0" applyFont="1" applyBorder="1" applyAlignment="1">
      <alignment/>
    </xf>
    <xf numFmtId="7" fontId="0" fillId="0" borderId="12" xfId="0" applyNumberFormat="1" applyFont="1" applyBorder="1" applyAlignment="1">
      <alignment horizontal="center"/>
    </xf>
    <xf numFmtId="44" fontId="0" fillId="0" borderId="50" xfId="44" applyFont="1" applyBorder="1" applyAlignment="1">
      <alignment horizontal="center"/>
    </xf>
    <xf numFmtId="164" fontId="0" fillId="0" borderId="67" xfId="0" applyNumberFormat="1" applyFont="1" applyBorder="1" applyAlignment="1">
      <alignment horizontal="left"/>
    </xf>
    <xf numFmtId="0" fontId="7" fillId="17" borderId="42" xfId="0" applyFont="1" applyFill="1" applyBorder="1" applyAlignment="1">
      <alignment horizontal="center" wrapText="1"/>
    </xf>
    <xf numFmtId="0" fontId="8" fillId="0" borderId="48" xfId="0" applyFont="1" applyBorder="1" applyAlignment="1">
      <alignment horizontal="center"/>
    </xf>
    <xf numFmtId="7" fontId="15" fillId="0" borderId="0" xfId="0" applyNumberFormat="1" applyFont="1" applyBorder="1" applyAlignment="1">
      <alignment horizontal="right"/>
    </xf>
    <xf numFmtId="7" fontId="15" fillId="33" borderId="35" xfId="0" applyNumberFormat="1" applyFont="1" applyFill="1" applyBorder="1" applyAlignment="1">
      <alignment horizontal="right"/>
    </xf>
    <xf numFmtId="7" fontId="15" fillId="33" borderId="11" xfId="0" applyNumberFormat="1" applyFont="1" applyFill="1" applyBorder="1" applyAlignment="1">
      <alignment horizontal="right"/>
    </xf>
    <xf numFmtId="169" fontId="15" fillId="0" borderId="51" xfId="0" applyNumberFormat="1" applyFont="1" applyBorder="1" applyAlignment="1">
      <alignment horizontal="left" wrapText="1"/>
    </xf>
    <xf numFmtId="44" fontId="4" fillId="0" borderId="0" xfId="44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17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44" fontId="8" fillId="11" borderId="0" xfId="44" applyFont="1" applyFill="1" applyBorder="1" applyAlignment="1">
      <alignment/>
    </xf>
    <xf numFmtId="44" fontId="8" fillId="34" borderId="0" xfId="44" applyFont="1" applyFill="1" applyBorder="1" applyAlignment="1">
      <alignment/>
    </xf>
    <xf numFmtId="44" fontId="8" fillId="0" borderId="15" xfId="44" applyFont="1" applyBorder="1" applyAlignment="1">
      <alignment/>
    </xf>
    <xf numFmtId="44" fontId="8" fillId="0" borderId="0" xfId="44" applyNumberFormat="1" applyFont="1" applyBorder="1" applyAlignment="1">
      <alignment/>
    </xf>
    <xf numFmtId="44" fontId="8" fillId="0" borderId="0" xfId="44" applyFont="1" applyFill="1" applyBorder="1" applyAlignment="1">
      <alignment/>
    </xf>
    <xf numFmtId="44" fontId="8" fillId="0" borderId="10" xfId="44" applyFont="1" applyBorder="1" applyAlignment="1">
      <alignment/>
    </xf>
    <xf numFmtId="44" fontId="15" fillId="0" borderId="0" xfId="44" applyFont="1" applyBorder="1" applyAlignment="1">
      <alignment/>
    </xf>
    <xf numFmtId="44" fontId="8" fillId="0" borderId="0" xfId="0" applyNumberFormat="1" applyFont="1" applyBorder="1" applyAlignment="1">
      <alignment/>
    </xf>
    <xf numFmtId="44" fontId="8" fillId="34" borderId="10" xfId="44" applyFont="1" applyFill="1" applyBorder="1" applyAlignment="1">
      <alignment/>
    </xf>
    <xf numFmtId="44" fontId="8" fillId="34" borderId="0" xfId="44" applyNumberFormat="1" applyFont="1" applyFill="1" applyBorder="1" applyAlignment="1">
      <alignment horizontal="center"/>
    </xf>
    <xf numFmtId="0" fontId="8" fillId="0" borderId="15" xfId="0" applyFont="1" applyBorder="1" applyAlignment="1">
      <alignment/>
    </xf>
    <xf numFmtId="44" fontId="8" fillId="0" borderId="68" xfId="44" applyFont="1" applyBorder="1" applyAlignment="1">
      <alignment/>
    </xf>
    <xf numFmtId="44" fontId="8" fillId="34" borderId="68" xfId="44" applyFont="1" applyFill="1" applyBorder="1" applyAlignment="1">
      <alignment/>
    </xf>
    <xf numFmtId="7" fontId="15" fillId="33" borderId="15" xfId="0" applyNumberFormat="1" applyFont="1" applyFill="1" applyBorder="1" applyAlignment="1">
      <alignment/>
    </xf>
    <xf numFmtId="7" fontId="8" fillId="33" borderId="15" xfId="0" applyNumberFormat="1" applyFont="1" applyFill="1" applyBorder="1" applyAlignment="1">
      <alignment/>
    </xf>
    <xf numFmtId="44" fontId="8" fillId="34" borderId="15" xfId="44" applyFont="1" applyFill="1" applyBorder="1" applyAlignment="1">
      <alignment/>
    </xf>
    <xf numFmtId="44" fontId="15" fillId="34" borderId="68" xfId="0" applyNumberFormat="1" applyFont="1" applyFill="1" applyBorder="1" applyAlignment="1">
      <alignment/>
    </xf>
    <xf numFmtId="0" fontId="8" fillId="0" borderId="68" xfId="0" applyFont="1" applyBorder="1" applyAlignment="1">
      <alignment/>
    </xf>
    <xf numFmtId="44" fontId="8" fillId="34" borderId="14" xfId="44" applyFont="1" applyFill="1" applyBorder="1" applyAlignment="1">
      <alignment/>
    </xf>
    <xf numFmtId="44" fontId="15" fillId="34" borderId="33" xfId="44" applyFont="1" applyFill="1" applyBorder="1" applyAlignment="1">
      <alignment/>
    </xf>
    <xf numFmtId="44" fontId="8" fillId="0" borderId="50" xfId="44" applyFont="1" applyBorder="1" applyAlignment="1">
      <alignment/>
    </xf>
    <xf numFmtId="44" fontId="8" fillId="0" borderId="33" xfId="44" applyFont="1" applyBorder="1" applyAlignment="1">
      <alignment/>
    </xf>
    <xf numFmtId="8" fontId="0" fillId="0" borderId="0" xfId="0" applyNumberFormat="1" applyFont="1" applyAlignment="1">
      <alignment/>
    </xf>
    <xf numFmtId="44" fontId="8" fillId="34" borderId="33" xfId="44" applyFont="1" applyFill="1" applyBorder="1" applyAlignment="1">
      <alignment/>
    </xf>
    <xf numFmtId="44" fontId="15" fillId="33" borderId="15" xfId="0" applyNumberFormat="1" applyFont="1" applyFill="1" applyBorder="1" applyAlignment="1">
      <alignment/>
    </xf>
    <xf numFmtId="44" fontId="0" fillId="0" borderId="23" xfId="44" applyFont="1" applyBorder="1" applyAlignment="1">
      <alignment horizontal="right"/>
    </xf>
    <xf numFmtId="44" fontId="0" fillId="0" borderId="11" xfId="44" applyFont="1" applyBorder="1" applyAlignment="1">
      <alignment horizontal="right"/>
    </xf>
    <xf numFmtId="44" fontId="0" fillId="0" borderId="12" xfId="44" applyFont="1" applyBorder="1" applyAlignment="1">
      <alignment horizontal="right"/>
    </xf>
    <xf numFmtId="44" fontId="15" fillId="34" borderId="15" xfId="44" applyNumberFormat="1" applyFont="1" applyFill="1" applyBorder="1" applyAlignment="1">
      <alignment/>
    </xf>
    <xf numFmtId="49" fontId="11" fillId="0" borderId="69" xfId="0" applyNumberFormat="1" applyFont="1" applyBorder="1" applyAlignment="1">
      <alignment horizontal="center" wrapText="1"/>
    </xf>
    <xf numFmtId="49" fontId="11" fillId="0" borderId="2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44" fontId="0" fillId="34" borderId="13" xfId="44" applyFont="1" applyFill="1" applyBorder="1" applyAlignment="1">
      <alignment horizontal="center"/>
    </xf>
    <xf numFmtId="44" fontId="0" fillId="34" borderId="18" xfId="44" applyFont="1" applyFill="1" applyBorder="1" applyAlignment="1">
      <alignment horizontal="center"/>
    </xf>
    <xf numFmtId="44" fontId="0" fillId="34" borderId="28" xfId="44" applyFont="1" applyFill="1" applyBorder="1" applyAlignment="1">
      <alignment horizontal="center"/>
    </xf>
    <xf numFmtId="44" fontId="15" fillId="34" borderId="0" xfId="44" applyFont="1" applyFill="1" applyBorder="1" applyAlignment="1">
      <alignment/>
    </xf>
    <xf numFmtId="44" fontId="8" fillId="34" borderId="50" xfId="0" applyNumberFormat="1" applyFont="1" applyFill="1" applyBorder="1" applyAlignment="1">
      <alignment/>
    </xf>
    <xf numFmtId="44" fontId="8" fillId="34" borderId="44" xfId="44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tabSelected="1" zoomScale="84" zoomScaleNormal="84" zoomScalePageLayoutView="110" workbookViewId="0" topLeftCell="A1">
      <selection activeCell="I124" sqref="I124"/>
    </sheetView>
  </sheetViews>
  <sheetFormatPr defaultColWidth="9.140625" defaultRowHeight="12.75"/>
  <cols>
    <col min="1" max="1" width="6.7109375" style="14" customWidth="1"/>
    <col min="2" max="2" width="43.140625" style="11" customWidth="1"/>
    <col min="3" max="3" width="7.140625" style="11" hidden="1" customWidth="1"/>
    <col min="4" max="4" width="7.8515625" style="15" hidden="1" customWidth="1"/>
    <col min="5" max="5" width="12.421875" style="15" hidden="1" customWidth="1"/>
    <col min="6" max="6" width="13.28125" style="15" hidden="1" customWidth="1"/>
    <col min="7" max="7" width="17.8515625" style="15" hidden="1" customWidth="1"/>
    <col min="8" max="8" width="20.140625" style="366" customWidth="1"/>
    <col min="9" max="9" width="20.140625" style="25" customWidth="1"/>
    <col min="10" max="10" width="55.00390625" style="11" customWidth="1"/>
    <col min="11" max="11" width="57.140625" style="11" customWidth="1"/>
    <col min="12" max="12" width="28.421875" style="11" customWidth="1"/>
    <col min="13" max="16384" width="9.140625" style="11" customWidth="1"/>
  </cols>
  <sheetData>
    <row r="1" spans="1:11" ht="72" customHeight="1" thickBot="1">
      <c r="A1" s="206" t="s">
        <v>64</v>
      </c>
      <c r="B1" s="207" t="s">
        <v>65</v>
      </c>
      <c r="C1" s="207"/>
      <c r="D1" s="208" t="s">
        <v>78</v>
      </c>
      <c r="E1" s="208" t="s">
        <v>87</v>
      </c>
      <c r="F1" s="208" t="s">
        <v>82</v>
      </c>
      <c r="G1" s="209" t="s">
        <v>111</v>
      </c>
      <c r="H1" s="26" t="s">
        <v>244</v>
      </c>
      <c r="I1" s="408" t="s">
        <v>254</v>
      </c>
      <c r="J1" s="325" t="s">
        <v>57</v>
      </c>
      <c r="K1" s="17"/>
    </row>
    <row r="2" spans="1:11" ht="18">
      <c r="A2" s="210">
        <v>1</v>
      </c>
      <c r="B2" s="211"/>
      <c r="C2" s="211"/>
      <c r="D2" s="212"/>
      <c r="E2" s="212"/>
      <c r="F2" s="212"/>
      <c r="G2" s="213"/>
      <c r="H2" s="401">
        <v>0.00209</v>
      </c>
      <c r="I2" s="409"/>
      <c r="J2" s="407" t="s">
        <v>248</v>
      </c>
      <c r="K2" s="17"/>
    </row>
    <row r="3" spans="1:11" ht="18.75" thickBot="1">
      <c r="A3" s="214">
        <v>2</v>
      </c>
      <c r="B3" s="215" t="s">
        <v>4</v>
      </c>
      <c r="C3" s="215"/>
      <c r="D3" s="216" t="s">
        <v>74</v>
      </c>
      <c r="E3" s="216" t="s">
        <v>86</v>
      </c>
      <c r="F3" s="216" t="s">
        <v>76</v>
      </c>
      <c r="G3" s="217"/>
      <c r="H3" s="402" t="s">
        <v>245</v>
      </c>
      <c r="I3" s="410" t="s">
        <v>245</v>
      </c>
      <c r="J3" s="219" t="s">
        <v>246</v>
      </c>
      <c r="K3" s="54"/>
    </row>
    <row r="4" spans="1:11" ht="31.5" customHeight="1">
      <c r="A4" s="214">
        <v>3</v>
      </c>
      <c r="B4" s="220" t="s">
        <v>0</v>
      </c>
      <c r="C4" s="221">
        <v>131252.01</v>
      </c>
      <c r="D4" s="222">
        <v>102749.78</v>
      </c>
      <c r="E4" s="222">
        <f>81612233*0.00175</f>
        <v>142821.40775</v>
      </c>
      <c r="F4" s="222">
        <f>81612233*0.0019</f>
        <v>155063.2427</v>
      </c>
      <c r="G4" s="223">
        <v>185155.79</v>
      </c>
      <c r="H4" s="357">
        <v>260000</v>
      </c>
      <c r="I4" s="411">
        <v>258617.36</v>
      </c>
      <c r="J4" s="326" t="s">
        <v>253</v>
      </c>
      <c r="K4" s="433">
        <v>263895.27</v>
      </c>
    </row>
    <row r="5" spans="1:13" ht="18">
      <c r="A5" s="214">
        <v>4</v>
      </c>
      <c r="B5" s="220" t="s">
        <v>88</v>
      </c>
      <c r="C5" s="221">
        <v>2247</v>
      </c>
      <c r="D5" s="222">
        <v>34.63</v>
      </c>
      <c r="E5" s="222">
        <v>9009</v>
      </c>
      <c r="F5" s="222">
        <v>9009</v>
      </c>
      <c r="G5" s="224">
        <f>3600+1500</f>
        <v>5100</v>
      </c>
      <c r="H5" s="358">
        <v>2500</v>
      </c>
      <c r="I5" s="412">
        <v>5000</v>
      </c>
      <c r="J5" s="327" t="s">
        <v>263</v>
      </c>
      <c r="K5" s="57"/>
      <c r="L5" s="20"/>
      <c r="M5" s="20"/>
    </row>
    <row r="6" spans="1:11" ht="18">
      <c r="A6" s="214">
        <v>5</v>
      </c>
      <c r="B6" s="220" t="s">
        <v>1</v>
      </c>
      <c r="C6" s="221">
        <v>485</v>
      </c>
      <c r="D6" s="222">
        <v>940</v>
      </c>
      <c r="E6" s="222">
        <v>940</v>
      </c>
      <c r="F6" s="222">
        <v>940</v>
      </c>
      <c r="G6" s="224">
        <v>1300</v>
      </c>
      <c r="H6" s="359">
        <v>2000</v>
      </c>
      <c r="I6" s="225">
        <v>2000</v>
      </c>
      <c r="J6" s="328"/>
      <c r="K6" s="17"/>
    </row>
    <row r="7" spans="1:11" ht="18">
      <c r="A7" s="214">
        <v>6</v>
      </c>
      <c r="B7" s="220" t="s">
        <v>79</v>
      </c>
      <c r="C7" s="221">
        <v>7000</v>
      </c>
      <c r="D7" s="222">
        <v>8200</v>
      </c>
      <c r="E7" s="222">
        <v>8364</v>
      </c>
      <c r="F7" s="222">
        <v>8625</v>
      </c>
      <c r="G7" s="224">
        <v>12500</v>
      </c>
      <c r="H7" s="359">
        <v>12000</v>
      </c>
      <c r="I7" s="225">
        <v>12000</v>
      </c>
      <c r="J7" s="328"/>
      <c r="K7" s="17"/>
    </row>
    <row r="8" spans="1:11" ht="18">
      <c r="A8" s="214">
        <v>7</v>
      </c>
      <c r="B8" s="220" t="s">
        <v>2</v>
      </c>
      <c r="C8" s="221">
        <v>100</v>
      </c>
      <c r="D8" s="222">
        <v>103.38</v>
      </c>
      <c r="E8" s="222">
        <v>100</v>
      </c>
      <c r="F8" s="222">
        <v>100</v>
      </c>
      <c r="G8" s="224">
        <v>100</v>
      </c>
      <c r="H8" s="359">
        <v>250</v>
      </c>
      <c r="I8" s="225">
        <v>250</v>
      </c>
      <c r="J8" s="329"/>
      <c r="K8" s="17"/>
    </row>
    <row r="9" spans="1:11" ht="17.25" customHeight="1">
      <c r="A9" s="214">
        <v>8</v>
      </c>
      <c r="B9" s="220" t="s">
        <v>108</v>
      </c>
      <c r="C9" s="226">
        <v>0</v>
      </c>
      <c r="D9" s="222">
        <v>71</v>
      </c>
      <c r="E9" s="222">
        <v>100</v>
      </c>
      <c r="F9" s="222">
        <v>0</v>
      </c>
      <c r="G9" s="224">
        <v>100</v>
      </c>
      <c r="H9" s="359">
        <v>10</v>
      </c>
      <c r="I9" s="225">
        <v>500</v>
      </c>
      <c r="J9" s="329"/>
      <c r="K9" s="17"/>
    </row>
    <row r="10" spans="1:11" ht="18" customHeight="1">
      <c r="A10" s="214">
        <v>9</v>
      </c>
      <c r="B10" s="220" t="s">
        <v>90</v>
      </c>
      <c r="C10" s="221">
        <v>8406</v>
      </c>
      <c r="D10" s="222">
        <v>8625.84</v>
      </c>
      <c r="E10" s="222">
        <v>8625.84</v>
      </c>
      <c r="F10" s="222">
        <v>8625.84</v>
      </c>
      <c r="G10" s="224">
        <v>8597.6</v>
      </c>
      <c r="H10" s="359">
        <v>8000</v>
      </c>
      <c r="I10" s="225">
        <v>8600</v>
      </c>
      <c r="J10" s="328"/>
      <c r="K10" s="17"/>
    </row>
    <row r="11" spans="1:11" ht="15.75" customHeight="1">
      <c r="A11" s="214">
        <v>10</v>
      </c>
      <c r="B11" s="227" t="s">
        <v>48</v>
      </c>
      <c r="C11" s="221">
        <v>885</v>
      </c>
      <c r="D11" s="228">
        <v>850</v>
      </c>
      <c r="E11" s="229">
        <v>600</v>
      </c>
      <c r="F11" s="229">
        <v>600</v>
      </c>
      <c r="G11" s="223">
        <v>800</v>
      </c>
      <c r="H11" s="359">
        <v>500</v>
      </c>
      <c r="I11" s="225">
        <v>600</v>
      </c>
      <c r="J11" s="330"/>
      <c r="K11" s="17"/>
    </row>
    <row r="12" spans="1:11" ht="18.75" customHeight="1">
      <c r="A12" s="214">
        <v>11</v>
      </c>
      <c r="B12" s="220" t="s">
        <v>3</v>
      </c>
      <c r="C12" s="221">
        <v>26768</v>
      </c>
      <c r="D12" s="222">
        <v>31100</v>
      </c>
      <c r="E12" s="222">
        <v>32344</v>
      </c>
      <c r="F12" s="222">
        <v>32344</v>
      </c>
      <c r="G12" s="224">
        <v>75500</v>
      </c>
      <c r="H12" s="359">
        <v>100000</v>
      </c>
      <c r="I12" s="225">
        <v>130000</v>
      </c>
      <c r="J12" s="328"/>
      <c r="K12" s="17"/>
    </row>
    <row r="13" spans="1:11" ht="18">
      <c r="A13" s="214">
        <v>12</v>
      </c>
      <c r="B13" s="220" t="s">
        <v>77</v>
      </c>
      <c r="C13" s="221">
        <v>0</v>
      </c>
      <c r="D13" s="222">
        <v>25</v>
      </c>
      <c r="E13" s="222">
        <v>25.63</v>
      </c>
      <c r="F13" s="222">
        <v>25</v>
      </c>
      <c r="G13" s="224">
        <v>25</v>
      </c>
      <c r="H13" s="230">
        <v>20</v>
      </c>
      <c r="I13" s="413">
        <v>280</v>
      </c>
      <c r="J13" s="328"/>
      <c r="K13" s="17"/>
    </row>
    <row r="14" spans="1:11" ht="18.75" customHeight="1">
      <c r="A14" s="214">
        <v>13</v>
      </c>
      <c r="B14" s="231" t="s">
        <v>103</v>
      </c>
      <c r="C14" s="226"/>
      <c r="D14" s="232"/>
      <c r="E14" s="232"/>
      <c r="F14" s="232"/>
      <c r="G14" s="233">
        <v>82350</v>
      </c>
      <c r="H14" s="359">
        <v>0</v>
      </c>
      <c r="I14" s="225"/>
      <c r="J14" s="331"/>
      <c r="K14" s="17"/>
    </row>
    <row r="15" spans="1:12" ht="22.5" customHeight="1">
      <c r="A15" s="214">
        <v>14</v>
      </c>
      <c r="B15" s="227" t="s">
        <v>128</v>
      </c>
      <c r="C15" s="235"/>
      <c r="D15" s="229"/>
      <c r="E15" s="229"/>
      <c r="F15" s="229"/>
      <c r="G15" s="223"/>
      <c r="H15" s="237">
        <v>0</v>
      </c>
      <c r="I15" s="429"/>
      <c r="J15" s="332" t="s">
        <v>133</v>
      </c>
      <c r="K15" s="57"/>
      <c r="L15" s="20"/>
    </row>
    <row r="16" spans="1:12" ht="22.5" customHeight="1" thickBot="1">
      <c r="A16" s="214">
        <v>15</v>
      </c>
      <c r="B16" s="238" t="s">
        <v>115</v>
      </c>
      <c r="C16" s="239"/>
      <c r="D16" s="240"/>
      <c r="E16" s="240"/>
      <c r="F16" s="240"/>
      <c r="G16" s="241"/>
      <c r="H16" s="243">
        <v>0</v>
      </c>
      <c r="I16" s="430"/>
      <c r="J16" s="333"/>
      <c r="K16" s="57"/>
      <c r="L16" s="20"/>
    </row>
    <row r="17" spans="1:11" ht="18">
      <c r="A17" s="214">
        <v>16</v>
      </c>
      <c r="B17" s="244" t="s">
        <v>23</v>
      </c>
      <c r="C17" s="245">
        <f>SUM(C4:C14)</f>
        <v>177143.01</v>
      </c>
      <c r="D17" s="246">
        <f>SUM(D4:D14)</f>
        <v>152699.63</v>
      </c>
      <c r="E17" s="246">
        <f>SUM(E4:E14)</f>
        <v>202929.87775</v>
      </c>
      <c r="F17" s="246">
        <f>SUM(F4:F14)</f>
        <v>215332.0827</v>
      </c>
      <c r="G17" s="247">
        <f>SUM(G4:G14)</f>
        <v>371528.39</v>
      </c>
      <c r="H17" s="360">
        <f>SUM(H4:H14)</f>
        <v>385280</v>
      </c>
      <c r="I17" s="248">
        <f>SUM(I4:I16)</f>
        <v>417847.36</v>
      </c>
      <c r="J17" s="334"/>
      <c r="K17" s="17"/>
    </row>
    <row r="18" spans="1:11" ht="14.25" customHeight="1">
      <c r="A18" s="214">
        <v>17</v>
      </c>
      <c r="B18" s="215"/>
      <c r="C18" s="16"/>
      <c r="D18" s="222"/>
      <c r="E18" s="222"/>
      <c r="F18" s="246"/>
      <c r="G18" s="247"/>
      <c r="H18" s="356"/>
      <c r="I18" s="218"/>
      <c r="J18" s="328"/>
      <c r="K18" s="17"/>
    </row>
    <row r="19" spans="1:11" ht="14.25" customHeight="1">
      <c r="A19" s="214">
        <v>18</v>
      </c>
      <c r="B19" s="215"/>
      <c r="C19" s="16"/>
      <c r="D19" s="222"/>
      <c r="E19" s="222"/>
      <c r="F19" s="249"/>
      <c r="G19" s="250"/>
      <c r="H19" s="356"/>
      <c r="I19" s="218"/>
      <c r="J19" s="328"/>
      <c r="K19" s="17"/>
    </row>
    <row r="20" spans="1:11" ht="18">
      <c r="A20" s="214">
        <v>19</v>
      </c>
      <c r="B20" s="215" t="s">
        <v>24</v>
      </c>
      <c r="C20" s="215"/>
      <c r="D20" s="222"/>
      <c r="E20" s="222"/>
      <c r="F20" s="222"/>
      <c r="G20" s="224"/>
      <c r="H20" s="356"/>
      <c r="I20" s="218"/>
      <c r="J20" s="328"/>
      <c r="K20" s="17"/>
    </row>
    <row r="21" spans="1:11" ht="18">
      <c r="A21" s="214">
        <v>20</v>
      </c>
      <c r="B21" s="220" t="s">
        <v>5</v>
      </c>
      <c r="C21" s="221">
        <v>215</v>
      </c>
      <c r="D21" s="251">
        <v>300</v>
      </c>
      <c r="E21" s="222">
        <v>250</v>
      </c>
      <c r="F21" s="222">
        <v>250</v>
      </c>
      <c r="G21" s="250">
        <v>500</v>
      </c>
      <c r="H21" s="359">
        <v>1200</v>
      </c>
      <c r="I21" s="412">
        <v>1000</v>
      </c>
      <c r="J21" s="335" t="s">
        <v>261</v>
      </c>
      <c r="K21" s="17"/>
    </row>
    <row r="22" spans="1:11" ht="18">
      <c r="A22" s="214">
        <v>21</v>
      </c>
      <c r="B22" s="220" t="s">
        <v>112</v>
      </c>
      <c r="C22" s="252">
        <v>630</v>
      </c>
      <c r="D22" s="253">
        <v>630</v>
      </c>
      <c r="E22" s="253">
        <v>630</v>
      </c>
      <c r="F22" s="253">
        <v>630</v>
      </c>
      <c r="G22" s="254">
        <v>947.8</v>
      </c>
      <c r="H22" s="370">
        <f>Split!E4</f>
        <v>1584</v>
      </c>
      <c r="I22" s="414">
        <v>1600</v>
      </c>
      <c r="J22" s="328" t="s">
        <v>172</v>
      </c>
      <c r="K22" s="17"/>
    </row>
    <row r="23" spans="1:11" ht="18">
      <c r="A23" s="214">
        <v>22</v>
      </c>
      <c r="B23" s="220" t="s">
        <v>100</v>
      </c>
      <c r="C23" s="16"/>
      <c r="D23" s="253">
        <v>601.79</v>
      </c>
      <c r="E23" s="253">
        <v>1000</v>
      </c>
      <c r="F23" s="253">
        <v>1000</v>
      </c>
      <c r="G23" s="254">
        <v>1300</v>
      </c>
      <c r="H23" s="358">
        <v>600</v>
      </c>
      <c r="I23" s="412">
        <v>1000</v>
      </c>
      <c r="J23" s="328"/>
      <c r="K23" s="17"/>
    </row>
    <row r="24" spans="1:11" ht="18">
      <c r="A24" s="214">
        <v>23</v>
      </c>
      <c r="B24" s="220" t="s">
        <v>161</v>
      </c>
      <c r="C24" s="16"/>
      <c r="D24" s="253"/>
      <c r="E24" s="253"/>
      <c r="F24" s="253"/>
      <c r="G24" s="254"/>
      <c r="H24" s="358">
        <f>Split!E8</f>
        <v>320</v>
      </c>
      <c r="I24" s="412">
        <v>1500</v>
      </c>
      <c r="J24" s="328"/>
      <c r="K24" s="17"/>
    </row>
    <row r="25" spans="1:11" ht="18">
      <c r="A25" s="214">
        <v>24</v>
      </c>
      <c r="B25" s="220" t="s">
        <v>101</v>
      </c>
      <c r="C25" s="16"/>
      <c r="D25" s="253"/>
      <c r="E25" s="253"/>
      <c r="F25" s="253"/>
      <c r="G25" s="254">
        <v>0</v>
      </c>
      <c r="H25" s="359">
        <v>6500</v>
      </c>
      <c r="I25" s="225"/>
      <c r="J25" s="336"/>
      <c r="K25" s="17"/>
    </row>
    <row r="26" spans="1:11" ht="18">
      <c r="A26" s="214">
        <v>25</v>
      </c>
      <c r="B26" s="220" t="s">
        <v>107</v>
      </c>
      <c r="C26" s="221">
        <v>5000</v>
      </c>
      <c r="D26" s="222">
        <v>5000</v>
      </c>
      <c r="E26" s="222">
        <v>5000</v>
      </c>
      <c r="F26" s="222">
        <v>5000</v>
      </c>
      <c r="G26" s="254">
        <v>2000</v>
      </c>
      <c r="H26" s="359">
        <v>800</v>
      </c>
      <c r="I26" s="225">
        <v>1500</v>
      </c>
      <c r="J26" s="337" t="s">
        <v>134</v>
      </c>
      <c r="K26" s="17"/>
    </row>
    <row r="27" spans="1:11" ht="18">
      <c r="A27" s="214">
        <v>26</v>
      </c>
      <c r="B27" s="255" t="s">
        <v>135</v>
      </c>
      <c r="C27" s="256"/>
      <c r="D27" s="246"/>
      <c r="E27" s="246"/>
      <c r="F27" s="246"/>
      <c r="G27" s="247"/>
      <c r="H27" s="358">
        <v>2400</v>
      </c>
      <c r="I27" s="412">
        <v>1000</v>
      </c>
      <c r="J27" s="335" t="s">
        <v>259</v>
      </c>
      <c r="K27" s="17"/>
    </row>
    <row r="28" spans="1:11" ht="18">
      <c r="A28" s="214">
        <v>27</v>
      </c>
      <c r="B28" s="220" t="s">
        <v>6</v>
      </c>
      <c r="C28" s="221">
        <v>750</v>
      </c>
      <c r="D28" s="222">
        <v>1223</v>
      </c>
      <c r="E28" s="222">
        <v>750</v>
      </c>
      <c r="F28" s="222">
        <v>750</v>
      </c>
      <c r="G28" s="224">
        <v>750</v>
      </c>
      <c r="H28" s="359">
        <v>1300</v>
      </c>
      <c r="I28" s="225">
        <v>1300</v>
      </c>
      <c r="J28" s="328"/>
      <c r="K28" s="17"/>
    </row>
    <row r="29" spans="1:11" ht="18">
      <c r="A29" s="214">
        <v>29</v>
      </c>
      <c r="B29" s="220" t="s">
        <v>226</v>
      </c>
      <c r="C29" s="221">
        <v>750</v>
      </c>
      <c r="D29" s="222">
        <v>200</v>
      </c>
      <c r="E29" s="222">
        <v>200</v>
      </c>
      <c r="F29" s="222">
        <v>200</v>
      </c>
      <c r="G29" s="224">
        <v>6000</v>
      </c>
      <c r="H29" s="359">
        <f>Split!E5</f>
        <v>4360</v>
      </c>
      <c r="I29" s="225">
        <v>6500</v>
      </c>
      <c r="J29" s="336"/>
      <c r="K29" s="17"/>
    </row>
    <row r="30" spans="1:13" ht="18">
      <c r="A30" s="214">
        <v>30</v>
      </c>
      <c r="B30" s="257" t="s">
        <v>218</v>
      </c>
      <c r="C30" s="258"/>
      <c r="D30" s="258"/>
      <c r="E30" s="258"/>
      <c r="F30" s="258"/>
      <c r="G30" s="259"/>
      <c r="H30" s="358">
        <f>Split!E9</f>
        <v>2560</v>
      </c>
      <c r="I30" s="412">
        <v>2560</v>
      </c>
      <c r="J30" s="327" t="s">
        <v>140</v>
      </c>
      <c r="K30" s="57"/>
      <c r="L30" s="20"/>
      <c r="M30" s="20"/>
    </row>
    <row r="31" spans="1:13" ht="18">
      <c r="A31" s="214"/>
      <c r="B31" s="257" t="s">
        <v>138</v>
      </c>
      <c r="C31" s="258"/>
      <c r="D31" s="258"/>
      <c r="E31" s="258"/>
      <c r="F31" s="258"/>
      <c r="G31" s="259"/>
      <c r="H31" s="361">
        <v>3800</v>
      </c>
      <c r="I31" s="415">
        <v>3800</v>
      </c>
      <c r="J31" s="327"/>
      <c r="K31" s="57"/>
      <c r="L31" s="20"/>
      <c r="M31" s="20"/>
    </row>
    <row r="32" spans="1:13" ht="18">
      <c r="A32" s="214">
        <v>31</v>
      </c>
      <c r="B32" s="220" t="s">
        <v>8</v>
      </c>
      <c r="C32" s="221">
        <v>200</v>
      </c>
      <c r="D32" s="222">
        <v>100</v>
      </c>
      <c r="E32" s="222">
        <v>100</v>
      </c>
      <c r="F32" s="222">
        <v>100</v>
      </c>
      <c r="G32" s="224">
        <v>750</v>
      </c>
      <c r="H32" s="359"/>
      <c r="I32" s="225"/>
      <c r="J32" s="328"/>
      <c r="K32" s="57"/>
      <c r="L32" s="20"/>
      <c r="M32" s="20"/>
    </row>
    <row r="33" spans="1:11" ht="18">
      <c r="A33" s="214">
        <v>32</v>
      </c>
      <c r="B33" s="220" t="s">
        <v>60</v>
      </c>
      <c r="C33" s="221">
        <v>2255.84</v>
      </c>
      <c r="D33" s="222">
        <v>130</v>
      </c>
      <c r="E33" s="222">
        <v>130</v>
      </c>
      <c r="F33" s="222">
        <v>130</v>
      </c>
      <c r="G33" s="224">
        <v>1600</v>
      </c>
      <c r="H33" s="358">
        <v>1800</v>
      </c>
      <c r="I33" s="412">
        <v>2000</v>
      </c>
      <c r="J33" s="336"/>
      <c r="K33" s="57"/>
    </row>
    <row r="34" spans="1:11" ht="18">
      <c r="A34" s="214">
        <v>33</v>
      </c>
      <c r="B34" s="220" t="s">
        <v>13</v>
      </c>
      <c r="C34" s="221"/>
      <c r="D34" s="251"/>
      <c r="E34" s="222"/>
      <c r="F34" s="222"/>
      <c r="G34" s="224"/>
      <c r="H34" s="358">
        <v>5000</v>
      </c>
      <c r="I34" s="412">
        <v>2000</v>
      </c>
      <c r="J34" s="328"/>
      <c r="K34" s="17"/>
    </row>
    <row r="35" spans="1:11" ht="18" customHeight="1">
      <c r="A35" s="214">
        <v>34</v>
      </c>
      <c r="B35" s="220" t="s">
        <v>174</v>
      </c>
      <c r="C35" s="221"/>
      <c r="D35" s="251"/>
      <c r="E35" s="222"/>
      <c r="F35" s="222"/>
      <c r="G35" s="224"/>
      <c r="H35" s="358">
        <v>2700</v>
      </c>
      <c r="I35" s="412">
        <v>1000</v>
      </c>
      <c r="J35" s="328"/>
      <c r="K35" s="17"/>
    </row>
    <row r="36" spans="1:11" ht="18">
      <c r="A36" s="214">
        <v>35</v>
      </c>
      <c r="B36" s="220" t="s">
        <v>175</v>
      </c>
      <c r="C36" s="221">
        <v>2520</v>
      </c>
      <c r="D36" s="251">
        <v>600</v>
      </c>
      <c r="E36" s="222">
        <v>200</v>
      </c>
      <c r="F36" s="222">
        <v>200</v>
      </c>
      <c r="G36" s="224">
        <v>1200</v>
      </c>
      <c r="H36" s="359">
        <v>1000</v>
      </c>
      <c r="I36" s="412">
        <v>500</v>
      </c>
      <c r="J36" s="328"/>
      <c r="K36" s="17"/>
    </row>
    <row r="37" spans="1:11" ht="18.75" thickBot="1">
      <c r="A37" s="214">
        <v>36</v>
      </c>
      <c r="B37" s="220" t="s">
        <v>89</v>
      </c>
      <c r="C37" s="221">
        <v>759</v>
      </c>
      <c r="D37" s="222">
        <v>760</v>
      </c>
      <c r="E37" s="222">
        <v>760</v>
      </c>
      <c r="F37" s="240">
        <v>760</v>
      </c>
      <c r="G37" s="241">
        <v>1850</v>
      </c>
      <c r="H37" s="261">
        <f>Split!E6</f>
        <v>2400</v>
      </c>
      <c r="I37" s="416">
        <v>2500</v>
      </c>
      <c r="J37" s="374"/>
      <c r="K37" s="17"/>
    </row>
    <row r="38" spans="1:11" ht="18">
      <c r="A38" s="214">
        <v>37</v>
      </c>
      <c r="B38" s="220"/>
      <c r="C38" s="221"/>
      <c r="D38" s="222"/>
      <c r="E38" s="222"/>
      <c r="F38" s="229"/>
      <c r="G38" s="223"/>
      <c r="H38" s="359"/>
      <c r="I38" s="225"/>
      <c r="J38" s="332"/>
      <c r="K38" s="17"/>
    </row>
    <row r="39" spans="1:11" ht="18">
      <c r="A39" s="214">
        <v>38</v>
      </c>
      <c r="B39" s="220" t="s">
        <v>10</v>
      </c>
      <c r="C39" s="252">
        <v>42575.88</v>
      </c>
      <c r="D39" s="253">
        <v>42575.88</v>
      </c>
      <c r="E39" s="253">
        <v>55356</v>
      </c>
      <c r="F39" s="253">
        <v>55356</v>
      </c>
      <c r="G39" s="254">
        <v>78471.36</v>
      </c>
      <c r="H39" s="359">
        <f>Split!E13</f>
        <v>92400</v>
      </c>
      <c r="I39" s="225">
        <v>102503.68</v>
      </c>
      <c r="J39" s="339" t="s">
        <v>255</v>
      </c>
      <c r="K39" s="17"/>
    </row>
    <row r="40" spans="1:11" ht="18">
      <c r="A40" s="214">
        <v>39</v>
      </c>
      <c r="B40" s="220" t="s">
        <v>21</v>
      </c>
      <c r="C40" s="252">
        <v>3299.51</v>
      </c>
      <c r="D40" s="253">
        <v>3299.51</v>
      </c>
      <c r="E40" s="253">
        <v>4290</v>
      </c>
      <c r="F40" s="253">
        <v>4290</v>
      </c>
      <c r="G40" s="254">
        <v>8264.32</v>
      </c>
      <c r="H40" s="359">
        <f>Split!E14</f>
        <v>10740</v>
      </c>
      <c r="I40" s="225">
        <v>11500</v>
      </c>
      <c r="J40" s="328"/>
      <c r="K40" s="17"/>
    </row>
    <row r="41" spans="1:11" ht="18">
      <c r="A41" s="214">
        <v>40</v>
      </c>
      <c r="B41" s="220" t="s">
        <v>173</v>
      </c>
      <c r="C41" s="252"/>
      <c r="D41" s="253"/>
      <c r="E41" s="253">
        <v>1107.12</v>
      </c>
      <c r="F41" s="253">
        <v>1107.12</v>
      </c>
      <c r="G41" s="254">
        <v>2514.2</v>
      </c>
      <c r="H41" s="358">
        <f>Split!E15</f>
        <v>9240</v>
      </c>
      <c r="I41" s="412">
        <v>10234</v>
      </c>
      <c r="J41" s="327"/>
      <c r="K41" s="57"/>
    </row>
    <row r="42" spans="1:11" ht="18">
      <c r="A42" s="214">
        <v>41</v>
      </c>
      <c r="B42" s="220" t="s">
        <v>154</v>
      </c>
      <c r="C42" s="221">
        <v>70</v>
      </c>
      <c r="D42" s="222">
        <v>70</v>
      </c>
      <c r="E42" s="222">
        <v>70</v>
      </c>
      <c r="F42" s="222">
        <v>70</v>
      </c>
      <c r="G42" s="224">
        <v>1500</v>
      </c>
      <c r="H42" s="359">
        <f>Split!E16</f>
        <v>2240</v>
      </c>
      <c r="I42" s="225">
        <v>2240</v>
      </c>
      <c r="J42" s="327"/>
      <c r="K42" s="17"/>
    </row>
    <row r="43" spans="1:11" ht="18">
      <c r="A43" s="214">
        <v>42</v>
      </c>
      <c r="B43" s="220" t="s">
        <v>42</v>
      </c>
      <c r="C43" s="221">
        <v>100</v>
      </c>
      <c r="D43" s="222">
        <v>2184.89</v>
      </c>
      <c r="E43" s="222">
        <v>2185</v>
      </c>
      <c r="F43" s="222">
        <v>2185</v>
      </c>
      <c r="G43" s="224">
        <v>2185</v>
      </c>
      <c r="H43" s="359">
        <f>Split!E17</f>
        <v>1464</v>
      </c>
      <c r="I43" s="225">
        <v>1464</v>
      </c>
      <c r="J43" s="328"/>
      <c r="K43" s="60"/>
    </row>
    <row r="44" spans="1:11" ht="18">
      <c r="A44" s="214">
        <v>43</v>
      </c>
      <c r="B44" s="220" t="s">
        <v>49</v>
      </c>
      <c r="C44" s="221">
        <v>707.4</v>
      </c>
      <c r="D44" s="222">
        <v>707.4</v>
      </c>
      <c r="E44" s="222">
        <v>0</v>
      </c>
      <c r="F44" s="222">
        <v>700</v>
      </c>
      <c r="G44" s="260">
        <v>1621.38</v>
      </c>
      <c r="H44" s="359">
        <f>Split!E18</f>
        <v>3000</v>
      </c>
      <c r="I44" s="225">
        <v>3000</v>
      </c>
      <c r="J44" s="328"/>
      <c r="K44" s="17" t="s">
        <v>136</v>
      </c>
    </row>
    <row r="45" spans="1:11" ht="18">
      <c r="A45" s="214">
        <v>44</v>
      </c>
      <c r="B45" s="220" t="s">
        <v>126</v>
      </c>
      <c r="C45" s="221">
        <v>6300</v>
      </c>
      <c r="D45" s="222">
        <v>6300</v>
      </c>
      <c r="E45" s="222">
        <v>11563</v>
      </c>
      <c r="F45" s="222">
        <v>11563</v>
      </c>
      <c r="G45" s="224">
        <v>13860</v>
      </c>
      <c r="H45" s="359">
        <f>Split!E19</f>
        <v>13440</v>
      </c>
      <c r="I45" s="412">
        <v>6720</v>
      </c>
      <c r="J45" s="328" t="s">
        <v>262</v>
      </c>
      <c r="K45" s="57"/>
    </row>
    <row r="46" spans="1:11" ht="18">
      <c r="A46" s="214">
        <v>45</v>
      </c>
      <c r="B46" s="380" t="s">
        <v>142</v>
      </c>
      <c r="C46" s="258"/>
      <c r="D46" s="258"/>
      <c r="E46" s="258"/>
      <c r="F46" s="258"/>
      <c r="G46" s="259"/>
      <c r="H46" s="358">
        <f>Split!E20</f>
        <v>788</v>
      </c>
      <c r="I46" s="412">
        <v>788</v>
      </c>
      <c r="J46" s="327"/>
      <c r="K46" s="57"/>
    </row>
    <row r="47" spans="1:11" ht="18">
      <c r="A47" s="214">
        <v>46</v>
      </c>
      <c r="B47" s="380" t="s">
        <v>257</v>
      </c>
      <c r="C47" s="258"/>
      <c r="D47" s="258"/>
      <c r="E47" s="258"/>
      <c r="F47" s="258"/>
      <c r="G47" s="259"/>
      <c r="H47" s="358">
        <f>Split!E21</f>
        <v>1036.8</v>
      </c>
      <c r="I47" s="412">
        <v>1036.8</v>
      </c>
      <c r="J47" s="327"/>
      <c r="K47" s="57"/>
    </row>
    <row r="48" spans="1:11" ht="18">
      <c r="A48" s="214">
        <v>47</v>
      </c>
      <c r="B48" s="220" t="s">
        <v>117</v>
      </c>
      <c r="C48" s="221"/>
      <c r="D48" s="222"/>
      <c r="E48" s="222"/>
      <c r="F48" s="222"/>
      <c r="G48" s="224"/>
      <c r="H48" s="359">
        <v>6000</v>
      </c>
      <c r="I48" s="225">
        <v>8000</v>
      </c>
      <c r="J48" s="328"/>
      <c r="K48" s="17"/>
    </row>
    <row r="49" spans="1:11" ht="18">
      <c r="A49" s="214">
        <v>48</v>
      </c>
      <c r="B49" s="220"/>
      <c r="C49" s="221"/>
      <c r="D49" s="222"/>
      <c r="E49" s="222"/>
      <c r="F49" s="222"/>
      <c r="G49" s="260"/>
      <c r="H49" s="359"/>
      <c r="I49" s="225"/>
      <c r="J49" s="340"/>
      <c r="K49" s="17"/>
    </row>
    <row r="50" spans="1:11" ht="18">
      <c r="A50" s="214">
        <v>49</v>
      </c>
      <c r="B50" s="220" t="s">
        <v>106</v>
      </c>
      <c r="C50" s="221"/>
      <c r="D50" s="222"/>
      <c r="E50" s="222"/>
      <c r="F50" s="222"/>
      <c r="G50" s="224">
        <v>7500</v>
      </c>
      <c r="H50" s="359">
        <v>0</v>
      </c>
      <c r="I50" s="225"/>
      <c r="J50" s="328"/>
      <c r="K50" s="17"/>
    </row>
    <row r="51" spans="1:11" ht="18.75" thickBot="1">
      <c r="A51" s="214">
        <v>50</v>
      </c>
      <c r="B51" s="220" t="s">
        <v>11</v>
      </c>
      <c r="C51" s="221">
        <v>250</v>
      </c>
      <c r="D51" s="251">
        <v>400</v>
      </c>
      <c r="E51" s="222">
        <v>450</v>
      </c>
      <c r="F51" s="222">
        <v>450</v>
      </c>
      <c r="G51" s="224">
        <v>450</v>
      </c>
      <c r="H51" s="284"/>
      <c r="I51" s="431">
        <v>450</v>
      </c>
      <c r="J51" s="327"/>
      <c r="K51" s="17"/>
    </row>
    <row r="52" spans="1:11" ht="18">
      <c r="A52" s="214">
        <v>51</v>
      </c>
      <c r="B52" s="244" t="s">
        <v>25</v>
      </c>
      <c r="C52" s="245">
        <f aca="true" t="shared" si="0" ref="C52:H52">SUM(C21:C51)</f>
        <v>66382.63</v>
      </c>
      <c r="D52" s="246">
        <f t="shared" si="0"/>
        <v>65082.47</v>
      </c>
      <c r="E52" s="246">
        <f t="shared" si="0"/>
        <v>84041.12</v>
      </c>
      <c r="F52" s="246">
        <f t="shared" si="0"/>
        <v>84741.12</v>
      </c>
      <c r="G52" s="262">
        <f t="shared" si="0"/>
        <v>133264.06</v>
      </c>
      <c r="H52" s="360">
        <f t="shared" si="0"/>
        <v>178672.8</v>
      </c>
      <c r="I52" s="248">
        <f>SUM(I21:I51)</f>
        <v>177696.47999999998</v>
      </c>
      <c r="J52" s="335"/>
      <c r="K52" s="17"/>
    </row>
    <row r="53" spans="1:11" ht="18">
      <c r="A53" s="214">
        <v>52</v>
      </c>
      <c r="B53" s="220"/>
      <c r="C53" s="263"/>
      <c r="D53" s="249"/>
      <c r="E53" s="249"/>
      <c r="F53" s="249"/>
      <c r="G53" s="250"/>
      <c r="H53" s="356"/>
      <c r="I53" s="218"/>
      <c r="J53" s="335"/>
      <c r="K53" s="17"/>
    </row>
    <row r="54" spans="1:11" ht="18">
      <c r="A54" s="214">
        <v>53</v>
      </c>
      <c r="B54" s="264"/>
      <c r="C54" s="244"/>
      <c r="D54" s="246"/>
      <c r="E54" s="246"/>
      <c r="F54" s="246"/>
      <c r="G54" s="247"/>
      <c r="H54" s="356"/>
      <c r="I54" s="218"/>
      <c r="J54" s="335"/>
      <c r="K54" s="17"/>
    </row>
    <row r="55" spans="1:11" ht="18">
      <c r="A55" s="265">
        <v>54</v>
      </c>
      <c r="B55" s="215" t="s">
        <v>12</v>
      </c>
      <c r="C55" s="215"/>
      <c r="D55" s="222"/>
      <c r="E55" s="222"/>
      <c r="F55" s="222"/>
      <c r="G55" s="224"/>
      <c r="H55" s="356"/>
      <c r="I55" s="218"/>
      <c r="J55" s="328"/>
      <c r="K55" s="17"/>
    </row>
    <row r="56" spans="1:11" s="12" customFormat="1" ht="18">
      <c r="A56" s="214">
        <v>55</v>
      </c>
      <c r="B56" s="220" t="s">
        <v>58</v>
      </c>
      <c r="C56" s="266">
        <v>2000</v>
      </c>
      <c r="D56" s="251">
        <v>10000</v>
      </c>
      <c r="E56" s="251">
        <v>10000</v>
      </c>
      <c r="F56" s="251">
        <v>14000</v>
      </c>
      <c r="G56" s="267">
        <v>12000</v>
      </c>
      <c r="H56" s="362">
        <v>27600</v>
      </c>
      <c r="I56" s="446">
        <v>35000</v>
      </c>
      <c r="J56" s="309"/>
      <c r="K56" s="61"/>
    </row>
    <row r="57" spans="1:11" ht="14.25" customHeight="1">
      <c r="A57" s="214">
        <v>56</v>
      </c>
      <c r="B57" s="220" t="s">
        <v>50</v>
      </c>
      <c r="C57" s="221">
        <v>7200</v>
      </c>
      <c r="D57" s="251">
        <v>7300</v>
      </c>
      <c r="E57" s="222">
        <v>7300</v>
      </c>
      <c r="F57" s="222">
        <v>7300</v>
      </c>
      <c r="G57" s="224">
        <v>8400</v>
      </c>
      <c r="H57" s="357">
        <f>Split!E7</f>
        <v>10400</v>
      </c>
      <c r="I57" s="411">
        <v>10400</v>
      </c>
      <c r="J57" s="377" t="s">
        <v>227</v>
      </c>
      <c r="K57" s="17"/>
    </row>
    <row r="58" spans="1:11" ht="18">
      <c r="A58" s="214">
        <v>57</v>
      </c>
      <c r="B58" s="227" t="s">
        <v>114</v>
      </c>
      <c r="C58" s="221"/>
      <c r="D58" s="229"/>
      <c r="E58" s="229"/>
      <c r="F58" s="229"/>
      <c r="G58" s="223"/>
      <c r="H58" s="359">
        <v>5500</v>
      </c>
      <c r="I58" s="225">
        <v>6000</v>
      </c>
      <c r="J58" s="333"/>
      <c r="K58" s="57"/>
    </row>
    <row r="59" spans="1:11" ht="18">
      <c r="A59" s="214">
        <v>58</v>
      </c>
      <c r="B59" s="227" t="s">
        <v>80</v>
      </c>
      <c r="C59" s="221">
        <v>6000</v>
      </c>
      <c r="D59" s="229">
        <v>6000</v>
      </c>
      <c r="E59" s="229">
        <v>6000</v>
      </c>
      <c r="F59" s="229">
        <v>6000</v>
      </c>
      <c r="G59" s="223">
        <v>6000</v>
      </c>
      <c r="H59" s="358">
        <v>2400</v>
      </c>
      <c r="I59" s="412">
        <v>4800</v>
      </c>
      <c r="J59" s="341"/>
      <c r="K59" s="17"/>
    </row>
    <row r="60" spans="1:11" ht="18.75" thickBot="1">
      <c r="A60" s="214">
        <v>59</v>
      </c>
      <c r="B60" s="238" t="s">
        <v>85</v>
      </c>
      <c r="C60" s="239">
        <v>2400</v>
      </c>
      <c r="D60" s="240">
        <v>2400</v>
      </c>
      <c r="E60" s="240">
        <v>2400</v>
      </c>
      <c r="F60" s="240">
        <v>2400</v>
      </c>
      <c r="G60" s="240">
        <v>2400</v>
      </c>
      <c r="H60" s="242">
        <v>1200</v>
      </c>
      <c r="I60" s="242">
        <v>1200</v>
      </c>
      <c r="J60" s="342"/>
      <c r="K60" s="17"/>
    </row>
    <row r="61" spans="1:11" ht="18">
      <c r="A61" s="214">
        <v>60</v>
      </c>
      <c r="B61" s="244" t="s">
        <v>34</v>
      </c>
      <c r="C61" s="268">
        <f>SUM(C56:C59)</f>
        <v>15200</v>
      </c>
      <c r="D61" s="269">
        <f>SUM(D56:D60)</f>
        <v>25700</v>
      </c>
      <c r="E61" s="269">
        <f>SUM(E56:E60)</f>
        <v>25700</v>
      </c>
      <c r="F61" s="269">
        <f>SUM(F56:F60)</f>
        <v>29700</v>
      </c>
      <c r="G61" s="270">
        <f>SUM(G56:G60)</f>
        <v>28800</v>
      </c>
      <c r="H61" s="360">
        <f>SUM(H56:H60)</f>
        <v>47100</v>
      </c>
      <c r="I61" s="248">
        <f>SUM(I56:I60)</f>
        <v>57400</v>
      </c>
      <c r="J61" s="335"/>
      <c r="K61" s="17"/>
    </row>
    <row r="62" spans="1:11" ht="18">
      <c r="A62" s="214">
        <v>61</v>
      </c>
      <c r="B62" s="220"/>
      <c r="C62" s="220"/>
      <c r="D62" s="222"/>
      <c r="E62" s="222"/>
      <c r="F62" s="222"/>
      <c r="G62" s="224"/>
      <c r="H62" s="356"/>
      <c r="I62" s="218"/>
      <c r="J62" s="328"/>
      <c r="K62" s="17"/>
    </row>
    <row r="63" spans="1:11" ht="18">
      <c r="A63" s="214">
        <v>62</v>
      </c>
      <c r="B63" s="215" t="s">
        <v>59</v>
      </c>
      <c r="C63" s="215"/>
      <c r="D63" s="222"/>
      <c r="E63" s="222"/>
      <c r="F63" s="222"/>
      <c r="G63" s="224"/>
      <c r="H63" s="356"/>
      <c r="I63" s="218"/>
      <c r="J63" s="328"/>
      <c r="K63" s="17"/>
    </row>
    <row r="64" spans="1:11" s="12" customFormat="1" ht="18.75" thickBot="1">
      <c r="A64" s="214">
        <v>63</v>
      </c>
      <c r="B64" s="220" t="s">
        <v>84</v>
      </c>
      <c r="C64" s="266"/>
      <c r="D64" s="251"/>
      <c r="E64" s="251">
        <v>1000</v>
      </c>
      <c r="F64" s="251"/>
      <c r="G64" s="271">
        <v>3000</v>
      </c>
      <c r="H64" s="272">
        <v>6000</v>
      </c>
      <c r="I64" s="447">
        <v>6000</v>
      </c>
      <c r="J64" s="343"/>
      <c r="K64" s="61"/>
    </row>
    <row r="65" spans="1:11" ht="18">
      <c r="A65" s="214">
        <v>64</v>
      </c>
      <c r="B65" s="244" t="s">
        <v>43</v>
      </c>
      <c r="C65" s="245">
        <f>SUM(C64:C64)</f>
        <v>0</v>
      </c>
      <c r="D65" s="246">
        <f>SUM(D64:D64)</f>
        <v>0</v>
      </c>
      <c r="E65" s="246">
        <f>SUM(E64:E64)</f>
        <v>1000</v>
      </c>
      <c r="F65" s="246">
        <f>SUM(F64:F64)</f>
        <v>0</v>
      </c>
      <c r="G65" s="247">
        <f>SUM(G64:G64)</f>
        <v>3000</v>
      </c>
      <c r="H65" s="362">
        <f>SUM(H64)</f>
        <v>6000</v>
      </c>
      <c r="I65" s="417">
        <v>6000</v>
      </c>
      <c r="J65" s="334"/>
      <c r="K65" s="17"/>
    </row>
    <row r="66" spans="1:11" ht="18">
      <c r="A66" s="214">
        <v>65</v>
      </c>
      <c r="B66" s="220"/>
      <c r="C66" s="16"/>
      <c r="D66" s="222"/>
      <c r="E66" s="222"/>
      <c r="F66" s="222"/>
      <c r="G66" s="224"/>
      <c r="H66" s="356"/>
      <c r="I66" s="418"/>
      <c r="J66" s="328"/>
      <c r="K66" s="17"/>
    </row>
    <row r="67" spans="1:11" ht="18">
      <c r="A67" s="214">
        <v>66</v>
      </c>
      <c r="B67" s="264" t="s">
        <v>14</v>
      </c>
      <c r="C67" s="16"/>
      <c r="D67" s="222"/>
      <c r="E67" s="222"/>
      <c r="F67" s="222"/>
      <c r="G67" s="224"/>
      <c r="H67" s="356"/>
      <c r="I67" s="218"/>
      <c r="J67" s="328"/>
      <c r="K67" s="17"/>
    </row>
    <row r="68" spans="1:11" ht="18.75" thickBot="1">
      <c r="A68" s="214">
        <v>67</v>
      </c>
      <c r="B68" s="238" t="s">
        <v>258</v>
      </c>
      <c r="C68" s="239">
        <v>7500</v>
      </c>
      <c r="D68" s="240">
        <v>7500</v>
      </c>
      <c r="E68" s="240">
        <v>7500</v>
      </c>
      <c r="F68" s="240">
        <v>7500</v>
      </c>
      <c r="G68" s="241">
        <v>3000</v>
      </c>
      <c r="H68" s="242">
        <v>5000</v>
      </c>
      <c r="I68" s="419">
        <v>6000</v>
      </c>
      <c r="J68" s="344"/>
      <c r="K68" s="57"/>
    </row>
    <row r="69" spans="1:11" ht="18">
      <c r="A69" s="214">
        <v>68</v>
      </c>
      <c r="B69" s="244" t="s">
        <v>35</v>
      </c>
      <c r="C69" s="245">
        <f>SUM(C68:C68)</f>
        <v>7500</v>
      </c>
      <c r="D69" s="246">
        <f>SUM(D68:D68)</f>
        <v>7500</v>
      </c>
      <c r="E69" s="246">
        <f>SUM(E68:E68)</f>
        <v>7500</v>
      </c>
      <c r="F69" s="246">
        <f>SUM(F68:F68)</f>
        <v>7500</v>
      </c>
      <c r="G69" s="247">
        <f>SUM(G68)</f>
        <v>3000</v>
      </c>
      <c r="H69" s="362">
        <f>SUM(H68)</f>
        <v>5000</v>
      </c>
      <c r="I69" s="417">
        <v>6000</v>
      </c>
      <c r="J69" s="335"/>
      <c r="K69" s="17"/>
    </row>
    <row r="70" spans="1:11" ht="18">
      <c r="A70" s="273">
        <v>69</v>
      </c>
      <c r="B70" s="16"/>
      <c r="C70" s="16"/>
      <c r="D70" s="22"/>
      <c r="E70" s="22"/>
      <c r="F70" s="22"/>
      <c r="G70" s="22"/>
      <c r="H70" s="356"/>
      <c r="I70" s="218"/>
      <c r="J70" s="16"/>
      <c r="K70" s="17"/>
    </row>
    <row r="71" spans="1:11" ht="18">
      <c r="A71" s="214">
        <v>70</v>
      </c>
      <c r="B71" s="264" t="s">
        <v>15</v>
      </c>
      <c r="C71" s="16"/>
      <c r="D71" s="222"/>
      <c r="E71" s="222"/>
      <c r="F71" s="222"/>
      <c r="G71" s="224"/>
      <c r="H71" s="356"/>
      <c r="I71" s="218"/>
      <c r="J71" s="328"/>
      <c r="K71" s="17"/>
    </row>
    <row r="72" spans="1:11" ht="18">
      <c r="A72" s="214">
        <v>71</v>
      </c>
      <c r="B72" s="220" t="s">
        <v>16</v>
      </c>
      <c r="C72" s="221">
        <v>1545</v>
      </c>
      <c r="D72" s="222">
        <v>1545</v>
      </c>
      <c r="E72" s="222">
        <v>1545</v>
      </c>
      <c r="F72" s="222">
        <v>1545</v>
      </c>
      <c r="G72" s="224">
        <v>2500</v>
      </c>
      <c r="H72" s="359">
        <v>2600</v>
      </c>
      <c r="I72" s="225">
        <v>2800</v>
      </c>
      <c r="J72" s="336"/>
      <c r="K72" s="17"/>
    </row>
    <row r="73" spans="1:11" ht="18">
      <c r="A73" s="214">
        <v>72</v>
      </c>
      <c r="B73" s="220" t="s">
        <v>17</v>
      </c>
      <c r="C73" s="221">
        <v>0</v>
      </c>
      <c r="D73" s="251">
        <v>1766</v>
      </c>
      <c r="E73" s="222">
        <v>400</v>
      </c>
      <c r="F73" s="222">
        <v>400</v>
      </c>
      <c r="G73" s="224">
        <v>1900</v>
      </c>
      <c r="H73" s="358">
        <v>1200</v>
      </c>
      <c r="I73" s="412">
        <v>1200</v>
      </c>
      <c r="J73" s="338"/>
      <c r="K73" s="57"/>
    </row>
    <row r="74" spans="1:11" ht="18.75" customHeight="1">
      <c r="A74" s="214">
        <v>73</v>
      </c>
      <c r="B74" s="227" t="s">
        <v>18</v>
      </c>
      <c r="C74" s="221">
        <v>500</v>
      </c>
      <c r="D74" s="228">
        <v>885</v>
      </c>
      <c r="E74" s="229">
        <v>1000</v>
      </c>
      <c r="F74" s="229">
        <v>1000</v>
      </c>
      <c r="G74" s="223">
        <v>500</v>
      </c>
      <c r="H74" s="359">
        <v>650</v>
      </c>
      <c r="I74" s="225">
        <v>750</v>
      </c>
      <c r="J74" s="341"/>
      <c r="K74" s="17"/>
    </row>
    <row r="75" spans="1:11" ht="20.25" customHeight="1">
      <c r="A75" s="214">
        <v>74</v>
      </c>
      <c r="B75" s="227" t="s">
        <v>116</v>
      </c>
      <c r="C75" s="235"/>
      <c r="D75" s="228"/>
      <c r="E75" s="229"/>
      <c r="F75" s="229"/>
      <c r="G75" s="223"/>
      <c r="H75" s="363">
        <v>1000</v>
      </c>
      <c r="I75" s="420">
        <v>1000</v>
      </c>
      <c r="J75" s="328"/>
      <c r="K75" s="17"/>
    </row>
    <row r="76" spans="1:11" ht="18.75" customHeight="1" thickBot="1">
      <c r="A76" s="214">
        <v>75</v>
      </c>
      <c r="B76" s="238" t="s">
        <v>19</v>
      </c>
      <c r="C76" s="239">
        <v>385</v>
      </c>
      <c r="D76" s="271">
        <v>583</v>
      </c>
      <c r="E76" s="240">
        <v>583</v>
      </c>
      <c r="F76" s="240">
        <v>583</v>
      </c>
      <c r="G76" s="241">
        <v>650</v>
      </c>
      <c r="H76" s="261">
        <v>650</v>
      </c>
      <c r="I76" s="431">
        <v>650</v>
      </c>
      <c r="J76" s="345"/>
      <c r="K76" s="17"/>
    </row>
    <row r="77" spans="1:11" ht="18">
      <c r="A77" s="214">
        <v>76</v>
      </c>
      <c r="B77" s="244" t="s">
        <v>36</v>
      </c>
      <c r="C77" s="274">
        <f aca="true" t="shared" si="1" ref="C77:H77">SUM(C72:C76)</f>
        <v>2430</v>
      </c>
      <c r="D77" s="246">
        <f t="shared" si="1"/>
        <v>4779</v>
      </c>
      <c r="E77" s="246">
        <f t="shared" si="1"/>
        <v>3528</v>
      </c>
      <c r="F77" s="246">
        <f t="shared" si="1"/>
        <v>3528</v>
      </c>
      <c r="G77" s="247">
        <f t="shared" si="1"/>
        <v>5550</v>
      </c>
      <c r="H77" s="360">
        <f t="shared" si="1"/>
        <v>6100</v>
      </c>
      <c r="I77" s="248">
        <f>SUM(I72:I76)</f>
        <v>6400</v>
      </c>
      <c r="J77" s="334"/>
      <c r="K77" s="17"/>
    </row>
    <row r="78" spans="1:11" ht="18">
      <c r="A78" s="214">
        <v>77</v>
      </c>
      <c r="B78" s="220"/>
      <c r="C78" s="245"/>
      <c r="D78" s="229"/>
      <c r="E78" s="229"/>
      <c r="F78" s="229"/>
      <c r="G78" s="223"/>
      <c r="H78" s="356"/>
      <c r="I78" s="218"/>
      <c r="J78" s="333"/>
      <c r="K78" s="17"/>
    </row>
    <row r="79" spans="1:11" ht="18">
      <c r="A79" s="214">
        <v>78</v>
      </c>
      <c r="B79" s="215" t="s">
        <v>20</v>
      </c>
      <c r="C79" s="16"/>
      <c r="D79" s="222"/>
      <c r="E79" s="222"/>
      <c r="F79" s="222"/>
      <c r="G79" s="224"/>
      <c r="H79" s="356"/>
      <c r="I79" s="218"/>
      <c r="J79" s="328"/>
      <c r="K79" s="17"/>
    </row>
    <row r="80" spans="1:13" ht="18">
      <c r="A80" s="214">
        <v>79</v>
      </c>
      <c r="B80" s="220" t="s">
        <v>95</v>
      </c>
      <c r="C80" s="221">
        <v>6500</v>
      </c>
      <c r="D80" s="222">
        <v>6500</v>
      </c>
      <c r="E80" s="222">
        <v>6500</v>
      </c>
      <c r="F80" s="222">
        <v>6500</v>
      </c>
      <c r="G80" s="260">
        <v>9000</v>
      </c>
      <c r="H80" s="359">
        <v>10500</v>
      </c>
      <c r="I80" s="225">
        <v>10500</v>
      </c>
      <c r="J80" s="22"/>
      <c r="K80" s="57"/>
      <c r="L80" s="20"/>
      <c r="M80" s="20"/>
    </row>
    <row r="81" spans="1:11" ht="18.75" thickBot="1">
      <c r="A81" s="214">
        <v>80</v>
      </c>
      <c r="B81" s="238" t="s">
        <v>119</v>
      </c>
      <c r="C81" s="239">
        <v>10200</v>
      </c>
      <c r="D81" s="240">
        <v>10200</v>
      </c>
      <c r="E81" s="240">
        <v>12000</v>
      </c>
      <c r="F81" s="240">
        <v>12000</v>
      </c>
      <c r="G81" s="241">
        <v>10000</v>
      </c>
      <c r="H81" s="261">
        <v>8000</v>
      </c>
      <c r="I81" s="431">
        <v>8500</v>
      </c>
      <c r="J81" s="275"/>
      <c r="K81" s="60"/>
    </row>
    <row r="82" spans="1:11" ht="18">
      <c r="A82" s="214">
        <v>81</v>
      </c>
      <c r="B82" s="244" t="s">
        <v>37</v>
      </c>
      <c r="C82" s="245">
        <f aca="true" t="shared" si="2" ref="C82:H82">SUM(C80:C81)</f>
        <v>16700</v>
      </c>
      <c r="D82" s="246">
        <f t="shared" si="2"/>
        <v>16700</v>
      </c>
      <c r="E82" s="246">
        <f t="shared" si="2"/>
        <v>18500</v>
      </c>
      <c r="F82" s="246">
        <f t="shared" si="2"/>
        <v>18500</v>
      </c>
      <c r="G82" s="247">
        <f t="shared" si="2"/>
        <v>19000</v>
      </c>
      <c r="H82" s="360">
        <f t="shared" si="2"/>
        <v>18500</v>
      </c>
      <c r="I82" s="248">
        <f>SUM(I80:I81)</f>
        <v>19000</v>
      </c>
      <c r="J82" s="346"/>
      <c r="K82" s="17"/>
    </row>
    <row r="83" spans="1:11" ht="18">
      <c r="A83" s="214">
        <v>82</v>
      </c>
      <c r="B83" s="220"/>
      <c r="C83" s="221"/>
      <c r="D83" s="249"/>
      <c r="E83" s="249"/>
      <c r="F83" s="249"/>
      <c r="G83" s="250"/>
      <c r="H83" s="356"/>
      <c r="I83" s="218"/>
      <c r="J83" s="328"/>
      <c r="K83" s="17"/>
    </row>
    <row r="84" spans="1:11" ht="18">
      <c r="A84" s="214">
        <v>83</v>
      </c>
      <c r="B84" s="215" t="s">
        <v>46</v>
      </c>
      <c r="C84" s="16"/>
      <c r="D84" s="222"/>
      <c r="E84" s="222"/>
      <c r="F84" s="222"/>
      <c r="G84" s="224"/>
      <c r="H84" s="276"/>
      <c r="I84" s="421"/>
      <c r="J84" s="328"/>
      <c r="K84" s="17"/>
    </row>
    <row r="85" spans="1:11" ht="19.5" customHeight="1">
      <c r="A85" s="214">
        <v>81</v>
      </c>
      <c r="B85" s="220" t="s">
        <v>102</v>
      </c>
      <c r="C85" s="252"/>
      <c r="D85" s="253"/>
      <c r="E85" s="253"/>
      <c r="F85" s="253"/>
      <c r="G85" s="254"/>
      <c r="H85" s="277">
        <v>8000</v>
      </c>
      <c r="I85" s="422">
        <v>8500</v>
      </c>
      <c r="J85" s="327"/>
      <c r="K85" s="57"/>
    </row>
    <row r="86" spans="1:11" ht="18">
      <c r="A86" s="214">
        <v>85</v>
      </c>
      <c r="B86" s="220" t="s">
        <v>51</v>
      </c>
      <c r="C86" s="221">
        <v>0</v>
      </c>
      <c r="D86" s="222">
        <v>0</v>
      </c>
      <c r="E86" s="222">
        <v>250</v>
      </c>
      <c r="F86" s="222">
        <v>250</v>
      </c>
      <c r="G86" s="224">
        <v>1500</v>
      </c>
      <c r="H86" s="277">
        <v>10</v>
      </c>
      <c r="I86" s="422">
        <v>10</v>
      </c>
      <c r="J86" s="327"/>
      <c r="K86" s="17"/>
    </row>
    <row r="87" spans="1:11" ht="18.75" thickBot="1">
      <c r="A87" s="265">
        <v>86</v>
      </c>
      <c r="B87" s="238" t="s">
        <v>53</v>
      </c>
      <c r="C87" s="235">
        <v>900</v>
      </c>
      <c r="D87" s="228">
        <v>625</v>
      </c>
      <c r="E87" s="229">
        <v>900</v>
      </c>
      <c r="F87" s="229">
        <v>900</v>
      </c>
      <c r="G87" s="240">
        <v>900</v>
      </c>
      <c r="H87" s="261">
        <v>200</v>
      </c>
      <c r="I87" s="432">
        <v>200</v>
      </c>
      <c r="J87" s="328"/>
      <c r="K87" s="17"/>
    </row>
    <row r="88" spans="1:11" ht="18">
      <c r="A88" s="214">
        <v>87</v>
      </c>
      <c r="B88" s="244" t="s">
        <v>45</v>
      </c>
      <c r="C88" s="245">
        <f aca="true" t="shared" si="3" ref="C88:H88">SUM(C85:C87)</f>
        <v>900</v>
      </c>
      <c r="D88" s="246">
        <f t="shared" si="3"/>
        <v>625</v>
      </c>
      <c r="E88" s="246">
        <f t="shared" si="3"/>
        <v>1150</v>
      </c>
      <c r="F88" s="246">
        <f t="shared" si="3"/>
        <v>1150</v>
      </c>
      <c r="G88" s="247">
        <f t="shared" si="3"/>
        <v>2400</v>
      </c>
      <c r="H88" s="360">
        <f t="shared" si="3"/>
        <v>8210</v>
      </c>
      <c r="I88" s="248">
        <f>SUM(I85:I87)</f>
        <v>8710</v>
      </c>
      <c r="J88" s="335"/>
      <c r="K88" s="17"/>
    </row>
    <row r="89" spans="1:11" ht="18">
      <c r="A89" s="210">
        <v>88</v>
      </c>
      <c r="B89" s="220"/>
      <c r="C89" s="220"/>
      <c r="D89" s="257"/>
      <c r="E89" s="257"/>
      <c r="F89" s="257"/>
      <c r="G89" s="257"/>
      <c r="H89" s="356"/>
      <c r="I89" s="356"/>
      <c r="J89" s="299"/>
      <c r="K89" s="17"/>
    </row>
    <row r="90" spans="1:11" ht="18">
      <c r="A90" s="214">
        <v>89</v>
      </c>
      <c r="B90" s="278" t="s">
        <v>47</v>
      </c>
      <c r="C90" s="16"/>
      <c r="D90" s="249"/>
      <c r="E90" s="249"/>
      <c r="F90" s="249"/>
      <c r="G90" s="250"/>
      <c r="H90" s="356"/>
      <c r="I90" s="218"/>
      <c r="J90" s="335"/>
      <c r="K90" s="17"/>
    </row>
    <row r="91" spans="1:11" s="12" customFormat="1" ht="18">
      <c r="A91" s="214">
        <v>90</v>
      </c>
      <c r="B91" s="220" t="s">
        <v>72</v>
      </c>
      <c r="C91" s="279">
        <v>2000</v>
      </c>
      <c r="D91" s="280">
        <v>2000</v>
      </c>
      <c r="E91" s="280">
        <v>2000</v>
      </c>
      <c r="F91" s="281">
        <v>2000</v>
      </c>
      <c r="G91" s="282">
        <v>3000</v>
      </c>
      <c r="H91" s="359">
        <v>5000</v>
      </c>
      <c r="I91" s="225">
        <v>7000</v>
      </c>
      <c r="J91" s="347"/>
      <c r="K91" s="61"/>
    </row>
    <row r="92" spans="1:11" ht="18">
      <c r="A92" s="214">
        <v>91</v>
      </c>
      <c r="B92" s="220" t="s">
        <v>73</v>
      </c>
      <c r="C92" s="252">
        <v>400</v>
      </c>
      <c r="D92" s="253">
        <v>400</v>
      </c>
      <c r="E92" s="253">
        <v>200</v>
      </c>
      <c r="F92" s="253">
        <v>200</v>
      </c>
      <c r="G92" s="254">
        <v>500</v>
      </c>
      <c r="H92" s="359">
        <v>3000</v>
      </c>
      <c r="I92" s="225">
        <v>5000</v>
      </c>
      <c r="J92" s="328"/>
      <c r="K92" s="17"/>
    </row>
    <row r="93" spans="1:11" ht="18">
      <c r="A93" s="214">
        <v>92</v>
      </c>
      <c r="B93" s="220" t="s">
        <v>66</v>
      </c>
      <c r="C93" s="252">
        <v>155</v>
      </c>
      <c r="D93" s="280">
        <v>614</v>
      </c>
      <c r="E93" s="253">
        <v>275</v>
      </c>
      <c r="F93" s="253">
        <v>275</v>
      </c>
      <c r="G93" s="254">
        <v>300</v>
      </c>
      <c r="H93" s="234">
        <v>800</v>
      </c>
      <c r="I93" s="413">
        <v>600</v>
      </c>
      <c r="J93" s="328"/>
      <c r="K93" s="17"/>
    </row>
    <row r="94" spans="1:11" ht="18">
      <c r="A94" s="214">
        <v>93</v>
      </c>
      <c r="B94" s="220" t="s">
        <v>102</v>
      </c>
      <c r="C94" s="252"/>
      <c r="D94" s="253"/>
      <c r="E94" s="253"/>
      <c r="F94" s="283"/>
      <c r="G94" s="254">
        <v>3000</v>
      </c>
      <c r="H94" s="237">
        <v>20000</v>
      </c>
      <c r="I94" s="423">
        <v>40000</v>
      </c>
      <c r="J94" s="348"/>
      <c r="K94" s="17"/>
    </row>
    <row r="95" spans="1:11" ht="18">
      <c r="A95" s="214">
        <v>94</v>
      </c>
      <c r="B95" s="220" t="s">
        <v>7</v>
      </c>
      <c r="C95" s="252">
        <v>500</v>
      </c>
      <c r="D95" s="280">
        <v>270</v>
      </c>
      <c r="E95" s="253">
        <v>500</v>
      </c>
      <c r="F95" s="253">
        <v>500</v>
      </c>
      <c r="G95" s="254">
        <v>1200</v>
      </c>
      <c r="H95" s="277">
        <v>2000</v>
      </c>
      <c r="I95" s="422">
        <v>500</v>
      </c>
      <c r="J95" s="336"/>
      <c r="K95" s="17"/>
    </row>
    <row r="96" spans="1:11" ht="18">
      <c r="A96" s="214">
        <v>95</v>
      </c>
      <c r="B96" s="220" t="s">
        <v>61</v>
      </c>
      <c r="C96" s="252">
        <v>4000</v>
      </c>
      <c r="D96" s="253">
        <v>4000</v>
      </c>
      <c r="E96" s="253">
        <v>6000</v>
      </c>
      <c r="F96" s="253">
        <v>6000</v>
      </c>
      <c r="G96" s="254">
        <v>7100</v>
      </c>
      <c r="H96" s="358">
        <v>8900</v>
      </c>
      <c r="I96" s="412">
        <v>8900</v>
      </c>
      <c r="J96" s="327"/>
      <c r="K96" s="57"/>
    </row>
    <row r="97" spans="1:11" ht="18">
      <c r="A97" s="214">
        <v>96</v>
      </c>
      <c r="B97" s="220" t="s">
        <v>184</v>
      </c>
      <c r="C97" s="252">
        <v>4300</v>
      </c>
      <c r="D97" s="253">
        <v>4300</v>
      </c>
      <c r="E97" s="253">
        <v>4300</v>
      </c>
      <c r="F97" s="253">
        <v>4300</v>
      </c>
      <c r="G97" s="254">
        <v>4500</v>
      </c>
      <c r="H97" s="237">
        <v>7700</v>
      </c>
      <c r="I97" s="423">
        <v>7700</v>
      </c>
      <c r="J97" s="327"/>
      <c r="K97" s="17"/>
    </row>
    <row r="98" spans="1:11" ht="18">
      <c r="A98" s="214"/>
      <c r="B98" s="227" t="s">
        <v>264</v>
      </c>
      <c r="C98" s="305"/>
      <c r="D98" s="306"/>
      <c r="E98" s="306"/>
      <c r="F98" s="306"/>
      <c r="G98" s="307"/>
      <c r="H98" s="358"/>
      <c r="I98" s="448">
        <v>500</v>
      </c>
      <c r="J98" s="327"/>
      <c r="K98" s="17"/>
    </row>
    <row r="99" spans="1:11" ht="18.75" thickBot="1">
      <c r="A99" s="214">
        <v>97</v>
      </c>
      <c r="B99" s="238" t="s">
        <v>83</v>
      </c>
      <c r="C99" s="239">
        <v>1000</v>
      </c>
      <c r="D99" s="271">
        <v>175</v>
      </c>
      <c r="E99" s="240">
        <v>600</v>
      </c>
      <c r="F99" s="240">
        <v>400</v>
      </c>
      <c r="G99" s="241">
        <v>500</v>
      </c>
      <c r="H99" s="284">
        <v>300</v>
      </c>
      <c r="I99" s="432">
        <v>500</v>
      </c>
      <c r="J99" s="349"/>
      <c r="K99" s="17"/>
    </row>
    <row r="100" spans="1:11" ht="18">
      <c r="A100" s="214">
        <v>98</v>
      </c>
      <c r="B100" s="244" t="s">
        <v>44</v>
      </c>
      <c r="C100" s="245">
        <f>SUM(C94:C118)</f>
        <v>3736</v>
      </c>
      <c r="D100" s="246">
        <f>SUM(D94:D118)</f>
        <v>2681</v>
      </c>
      <c r="E100" s="246">
        <f>SUM(E94:E118)</f>
        <v>2450</v>
      </c>
      <c r="F100" s="246">
        <f>SUM(F94:F118)</f>
        <v>2250</v>
      </c>
      <c r="G100" s="247">
        <f>SUM(G99:G118)</f>
        <v>34455</v>
      </c>
      <c r="H100" s="246">
        <f>SUM(H91:H99)</f>
        <v>47700</v>
      </c>
      <c r="I100" s="435">
        <f>SUM(I91:I99)</f>
        <v>70700</v>
      </c>
      <c r="J100" s="334"/>
      <c r="K100" s="17"/>
    </row>
    <row r="101" spans="1:11" ht="18">
      <c r="A101" s="214">
        <v>99</v>
      </c>
      <c r="B101" s="244"/>
      <c r="C101" s="245"/>
      <c r="D101" s="246"/>
      <c r="E101" s="246"/>
      <c r="F101" s="246"/>
      <c r="G101" s="247"/>
      <c r="H101" s="285"/>
      <c r="I101" s="424"/>
      <c r="J101" s="334"/>
      <c r="K101" s="17"/>
    </row>
    <row r="102" spans="1:11" ht="18">
      <c r="A102" s="214">
        <v>100</v>
      </c>
      <c r="B102" s="278" t="s">
        <v>179</v>
      </c>
      <c r="C102" s="245"/>
      <c r="D102" s="246"/>
      <c r="E102" s="246"/>
      <c r="F102" s="246"/>
      <c r="G102" s="247"/>
      <c r="H102" s="286"/>
      <c r="I102" s="424"/>
      <c r="J102" s="350"/>
      <c r="K102" s="17"/>
    </row>
    <row r="103" spans="1:12" ht="18">
      <c r="A103" s="214">
        <v>101</v>
      </c>
      <c r="B103" s="263" t="s">
        <v>178</v>
      </c>
      <c r="C103" s="245"/>
      <c r="D103" s="246"/>
      <c r="E103" s="246"/>
      <c r="F103" s="246"/>
      <c r="G103" s="247"/>
      <c r="H103" s="287">
        <v>7000</v>
      </c>
      <c r="I103" s="425"/>
      <c r="J103" s="334"/>
      <c r="K103" s="17"/>
      <c r="L103" s="11" t="s">
        <v>225</v>
      </c>
    </row>
    <row r="104" spans="1:11" ht="18.75" thickBot="1">
      <c r="A104" s="214">
        <v>102</v>
      </c>
      <c r="B104" s="220" t="s">
        <v>180</v>
      </c>
      <c r="C104" s="252"/>
      <c r="D104" s="253"/>
      <c r="E104" s="253"/>
      <c r="F104" s="283"/>
      <c r="G104" s="254"/>
      <c r="H104" s="237">
        <v>3000</v>
      </c>
      <c r="I104" s="434">
        <v>1500</v>
      </c>
      <c r="J104" s="327" t="s">
        <v>221</v>
      </c>
      <c r="K104" s="17"/>
    </row>
    <row r="105" spans="1:11" ht="18">
      <c r="A105" s="214">
        <v>103</v>
      </c>
      <c r="B105" s="244" t="s">
        <v>181</v>
      </c>
      <c r="C105" s="291"/>
      <c r="D105" s="292"/>
      <c r="E105" s="292"/>
      <c r="F105" s="293"/>
      <c r="G105" s="294"/>
      <c r="H105" s="376">
        <f>SUM(H103:H104)</f>
        <v>10000</v>
      </c>
      <c r="I105" s="439">
        <f>SUM(I104)</f>
        <v>1500</v>
      </c>
      <c r="J105" s="327"/>
      <c r="K105" s="17"/>
    </row>
    <row r="106" spans="1:11" ht="18">
      <c r="A106" s="214">
        <v>104</v>
      </c>
      <c r="B106" s="220"/>
      <c r="C106" s="252"/>
      <c r="D106" s="253"/>
      <c r="E106" s="253"/>
      <c r="F106" s="283"/>
      <c r="G106" s="254"/>
      <c r="H106" s="295"/>
      <c r="I106" s="426"/>
      <c r="J106" s="327"/>
      <c r="K106" s="17"/>
    </row>
    <row r="107" spans="1:11" ht="24" customHeight="1">
      <c r="A107" s="214">
        <v>105</v>
      </c>
      <c r="B107" s="296" t="s">
        <v>182</v>
      </c>
      <c r="C107" s="252"/>
      <c r="D107" s="253"/>
      <c r="E107" s="253"/>
      <c r="F107" s="283"/>
      <c r="G107" s="254"/>
      <c r="H107" s="381">
        <f>H4*15%</f>
        <v>39000</v>
      </c>
      <c r="I107" s="427">
        <v>40000</v>
      </c>
      <c r="J107" s="351" t="s">
        <v>217</v>
      </c>
      <c r="K107" s="67"/>
    </row>
    <row r="108" spans="1:11" ht="19.5" customHeight="1">
      <c r="A108" s="297">
        <v>106</v>
      </c>
      <c r="B108" s="296"/>
      <c r="C108" s="298"/>
      <c r="D108" s="253"/>
      <c r="E108" s="253"/>
      <c r="F108" s="283"/>
      <c r="G108" s="254"/>
      <c r="H108" s="237"/>
      <c r="I108" s="423"/>
      <c r="J108" s="351"/>
      <c r="K108" s="67"/>
    </row>
    <row r="109" spans="1:10" ht="18">
      <c r="A109" s="273">
        <v>107</v>
      </c>
      <c r="B109" s="215" t="s">
        <v>81</v>
      </c>
      <c r="C109" s="16"/>
      <c r="D109" s="251"/>
      <c r="E109" s="251"/>
      <c r="F109" s="251"/>
      <c r="G109" s="267"/>
      <c r="H109" s="299"/>
      <c r="I109" s="428"/>
      <c r="J109" s="328"/>
    </row>
    <row r="110" spans="1:11" ht="18">
      <c r="A110" s="214">
        <v>108</v>
      </c>
      <c r="B110" s="220" t="s">
        <v>16</v>
      </c>
      <c r="C110" s="300">
        <v>545</v>
      </c>
      <c r="D110" s="246">
        <v>300</v>
      </c>
      <c r="E110" s="249">
        <v>400</v>
      </c>
      <c r="F110" s="249">
        <v>400</v>
      </c>
      <c r="G110" s="250">
        <v>650</v>
      </c>
      <c r="H110" s="237">
        <v>400</v>
      </c>
      <c r="I110" s="426">
        <v>450</v>
      </c>
      <c r="J110" s="352"/>
      <c r="K110" s="17"/>
    </row>
    <row r="111" spans="1:11" ht="18.75" thickBot="1">
      <c r="A111" s="214">
        <v>109</v>
      </c>
      <c r="B111" s="238" t="s">
        <v>17</v>
      </c>
      <c r="C111" s="239">
        <v>500</v>
      </c>
      <c r="D111" s="240">
        <v>500</v>
      </c>
      <c r="E111" s="240">
        <v>500</v>
      </c>
      <c r="F111" s="240">
        <v>500</v>
      </c>
      <c r="G111" s="241">
        <v>650</v>
      </c>
      <c r="H111" s="242">
        <v>350</v>
      </c>
      <c r="I111" s="419">
        <v>350</v>
      </c>
      <c r="J111" s="353"/>
      <c r="K111" s="17"/>
    </row>
    <row r="112" spans="1:11" ht="18">
      <c r="A112" s="214">
        <v>110</v>
      </c>
      <c r="B112" s="244" t="s">
        <v>69</v>
      </c>
      <c r="C112" s="301">
        <f aca="true" t="shared" si="4" ref="C112:H112">SUM(C110:C111)</f>
        <v>1045</v>
      </c>
      <c r="D112" s="302">
        <f t="shared" si="4"/>
        <v>800</v>
      </c>
      <c r="E112" s="302">
        <f t="shared" si="4"/>
        <v>900</v>
      </c>
      <c r="F112" s="302">
        <f t="shared" si="4"/>
        <v>900</v>
      </c>
      <c r="G112" s="303">
        <f t="shared" si="4"/>
        <v>1300</v>
      </c>
      <c r="H112" s="360">
        <f t="shared" si="4"/>
        <v>750</v>
      </c>
      <c r="I112" s="248">
        <f>SUM(I110:I111)</f>
        <v>800</v>
      </c>
      <c r="J112" s="335"/>
      <c r="K112" s="17"/>
    </row>
    <row r="113" spans="1:10" ht="18">
      <c r="A113" s="273">
        <v>111</v>
      </c>
      <c r="B113" s="16"/>
      <c r="C113" s="16"/>
      <c r="D113" s="22"/>
      <c r="E113" s="22"/>
      <c r="F113" s="22"/>
      <c r="G113" s="22"/>
      <c r="H113" s="356"/>
      <c r="I113" s="218"/>
      <c r="J113" s="16"/>
    </row>
    <row r="114" spans="1:10" ht="18">
      <c r="A114" s="273">
        <v>112</v>
      </c>
      <c r="B114" s="304" t="s">
        <v>176</v>
      </c>
      <c r="C114" s="16"/>
      <c r="D114" s="22"/>
      <c r="E114" s="22"/>
      <c r="F114" s="22"/>
      <c r="G114" s="22"/>
      <c r="H114" s="356"/>
      <c r="I114" s="218"/>
      <c r="J114" s="16"/>
    </row>
    <row r="115" spans="1:11" ht="18.75" thickBot="1">
      <c r="A115" s="214">
        <v>113</v>
      </c>
      <c r="B115" s="220" t="s">
        <v>52</v>
      </c>
      <c r="C115" s="288">
        <v>1000</v>
      </c>
      <c r="D115" s="289">
        <v>1000</v>
      </c>
      <c r="E115" s="289">
        <v>100</v>
      </c>
      <c r="F115" s="289">
        <v>100</v>
      </c>
      <c r="G115" s="290">
        <v>1155</v>
      </c>
      <c r="H115" s="230">
        <f>Split!E26</f>
        <v>2000</v>
      </c>
      <c r="I115" s="225">
        <v>2000</v>
      </c>
      <c r="J115" s="372"/>
      <c r="K115" s="17"/>
    </row>
    <row r="116" spans="1:11" ht="18">
      <c r="A116" s="214">
        <v>114</v>
      </c>
      <c r="B116" s="263" t="s">
        <v>202</v>
      </c>
      <c r="C116" s="305"/>
      <c r="D116" s="306"/>
      <c r="E116" s="306"/>
      <c r="F116" s="306"/>
      <c r="G116" s="307"/>
      <c r="H116" s="230">
        <f>Split!E28</f>
        <v>3920</v>
      </c>
      <c r="I116" s="225"/>
      <c r="J116" s="373"/>
      <c r="K116" s="17"/>
    </row>
    <row r="117" spans="1:11" ht="18">
      <c r="A117" s="265">
        <v>115</v>
      </c>
      <c r="B117" s="263" t="s">
        <v>40</v>
      </c>
      <c r="C117" s="252">
        <v>1236</v>
      </c>
      <c r="D117" s="253">
        <v>1236</v>
      </c>
      <c r="E117" s="253">
        <v>1250</v>
      </c>
      <c r="F117" s="253">
        <v>1250</v>
      </c>
      <c r="G117" s="254">
        <v>2800</v>
      </c>
      <c r="H117" s="236">
        <f>Split!E25</f>
        <v>4000</v>
      </c>
      <c r="I117" s="423">
        <v>4500</v>
      </c>
      <c r="J117" s="327"/>
      <c r="K117" s="60"/>
    </row>
    <row r="118" spans="1:13" ht="18.75" thickBot="1">
      <c r="A118" s="214">
        <v>116</v>
      </c>
      <c r="B118" s="308" t="s">
        <v>137</v>
      </c>
      <c r="C118" s="305"/>
      <c r="D118" s="306"/>
      <c r="E118" s="306"/>
      <c r="F118" s="306"/>
      <c r="G118" s="307"/>
      <c r="H118" s="243">
        <f>Split!E27</f>
        <v>8000</v>
      </c>
      <c r="I118" s="434"/>
      <c r="J118" s="332"/>
      <c r="K118" s="57"/>
      <c r="L118" s="20"/>
      <c r="M118" s="20"/>
    </row>
    <row r="119" spans="1:10" ht="18">
      <c r="A119" s="273">
        <v>117</v>
      </c>
      <c r="B119" s="309" t="s">
        <v>177</v>
      </c>
      <c r="C119" s="16"/>
      <c r="D119" s="22"/>
      <c r="E119" s="22"/>
      <c r="F119" s="22"/>
      <c r="G119" s="22"/>
      <c r="H119" s="360">
        <f>SUM(H115:H118)</f>
        <v>17920</v>
      </c>
      <c r="I119" s="248">
        <f>SUM(I115:I118)</f>
        <v>6500</v>
      </c>
      <c r="J119" s="16"/>
    </row>
    <row r="120" spans="1:10" ht="18">
      <c r="A120" s="273">
        <v>118</v>
      </c>
      <c r="B120" s="16"/>
      <c r="C120" s="16"/>
      <c r="D120" s="22"/>
      <c r="E120" s="22"/>
      <c r="F120" s="22"/>
      <c r="G120" s="22"/>
      <c r="H120" s="356"/>
      <c r="I120" s="218"/>
      <c r="J120" s="16"/>
    </row>
    <row r="121" spans="1:11" ht="30" thickBot="1">
      <c r="A121" s="214">
        <v>119</v>
      </c>
      <c r="B121" s="238" t="s">
        <v>71</v>
      </c>
      <c r="C121" s="310">
        <v>7400</v>
      </c>
      <c r="D121" s="311">
        <v>7400</v>
      </c>
      <c r="E121" s="311">
        <v>7400</v>
      </c>
      <c r="F121" s="311">
        <v>7400</v>
      </c>
      <c r="G121" s="312">
        <v>12000</v>
      </c>
      <c r="H121" s="284">
        <v>13919</v>
      </c>
      <c r="I121" s="416">
        <v>14000</v>
      </c>
      <c r="J121" s="354" t="s">
        <v>216</v>
      </c>
      <c r="K121" s="57"/>
    </row>
    <row r="122" spans="1:11" ht="21.75" customHeight="1">
      <c r="A122" s="214">
        <v>120</v>
      </c>
      <c r="B122" s="244" t="s">
        <v>38</v>
      </c>
      <c r="C122" s="245">
        <f>SUM(C121)</f>
        <v>7400</v>
      </c>
      <c r="D122" s="246">
        <f>SUM(D121)</f>
        <v>7400</v>
      </c>
      <c r="E122" s="246">
        <f>SUM(E121)</f>
        <v>7400</v>
      </c>
      <c r="F122" s="246">
        <f>SUM(F121)</f>
        <v>7400</v>
      </c>
      <c r="G122" s="247">
        <f>SUM(G121)</f>
        <v>12000</v>
      </c>
      <c r="H122" s="360">
        <f>SUM(H121)</f>
        <v>13919</v>
      </c>
      <c r="I122" s="248">
        <f>SUM(I121)</f>
        <v>14000</v>
      </c>
      <c r="J122" s="335"/>
      <c r="K122" s="17"/>
    </row>
    <row r="123" spans="1:11" ht="21.75" customHeight="1">
      <c r="A123" s="214">
        <v>121</v>
      </c>
      <c r="B123" s="244" t="s">
        <v>252</v>
      </c>
      <c r="C123" s="245"/>
      <c r="D123" s="246"/>
      <c r="E123" s="246"/>
      <c r="F123" s="246"/>
      <c r="G123" s="247"/>
      <c r="H123" s="360">
        <v>1427.2</v>
      </c>
      <c r="I123" s="248">
        <v>3141.88</v>
      </c>
      <c r="J123" s="335" t="s">
        <v>260</v>
      </c>
      <c r="K123" s="17"/>
    </row>
    <row r="124" spans="1:11" ht="21.75" customHeight="1">
      <c r="A124" s="214">
        <v>122</v>
      </c>
      <c r="B124" s="244" t="s">
        <v>210</v>
      </c>
      <c r="C124" s="245"/>
      <c r="D124" s="246"/>
      <c r="E124" s="246"/>
      <c r="F124" s="246"/>
      <c r="G124" s="247"/>
      <c r="H124" s="360">
        <f>SUM(H52+H61+H65+H69+H77+H82+H88+H100+H105+H107+H112+H119+H123)</f>
        <v>386380</v>
      </c>
      <c r="I124" s="248">
        <v>417847.36</v>
      </c>
      <c r="J124" s="335"/>
      <c r="K124" s="17"/>
    </row>
    <row r="125" spans="1:11" ht="21.75" customHeight="1">
      <c r="A125" s="214">
        <v>123</v>
      </c>
      <c r="B125" s="244"/>
      <c r="C125" s="245"/>
      <c r="D125" s="246"/>
      <c r="E125" s="246"/>
      <c r="F125" s="246"/>
      <c r="G125" s="247"/>
      <c r="H125" s="248"/>
      <c r="I125" s="248"/>
      <c r="J125" s="335"/>
      <c r="K125" s="17"/>
    </row>
    <row r="126" spans="1:11" ht="18">
      <c r="A126" s="214">
        <v>124</v>
      </c>
      <c r="B126" s="244"/>
      <c r="C126" s="256"/>
      <c r="D126" s="246"/>
      <c r="E126" s="246"/>
      <c r="F126" s="246"/>
      <c r="G126" s="247">
        <v>43806.3</v>
      </c>
      <c r="H126" s="356"/>
      <c r="I126" s="218"/>
      <c r="J126" s="335"/>
      <c r="K126" s="17"/>
    </row>
    <row r="127" spans="1:11" ht="18">
      <c r="A127" s="214">
        <v>125</v>
      </c>
      <c r="B127" s="264" t="s">
        <v>23</v>
      </c>
      <c r="C127" s="268">
        <f>C21</f>
        <v>215</v>
      </c>
      <c r="D127" s="269">
        <f>D17</f>
        <v>152699.63</v>
      </c>
      <c r="E127" s="269">
        <f>E17</f>
        <v>202929.87775</v>
      </c>
      <c r="F127" s="269">
        <f>F17</f>
        <v>215332.0827</v>
      </c>
      <c r="G127" s="270">
        <v>370707.08</v>
      </c>
      <c r="H127" s="364">
        <f>H17</f>
        <v>385280</v>
      </c>
      <c r="I127" s="418">
        <v>417847.36</v>
      </c>
      <c r="J127" s="334" t="s">
        <v>104</v>
      </c>
      <c r="K127" s="17"/>
    </row>
    <row r="128" spans="1:11" ht="18.75" thickBot="1">
      <c r="A128" s="214">
        <v>126</v>
      </c>
      <c r="B128" s="264" t="s">
        <v>56</v>
      </c>
      <c r="C128" s="313" t="e">
        <f>+C122+C100+C88+C82+C78+C69+C65+C61+C55+#REF!+#REF!</f>
        <v>#REF!</v>
      </c>
      <c r="D128" s="314" t="e">
        <f>+D122+D100+D88+D82+D77+D69+D65+D61+#REF!+D52+#REF!</f>
        <v>#REF!</v>
      </c>
      <c r="E128" s="314" t="e">
        <f>+E122+E100+E88+E82+E77+E69+E65+E61+#REF!+E52+#REF!+#REF!</f>
        <v>#REF!</v>
      </c>
      <c r="F128" s="314" t="e">
        <f>+F122+F100+F88+F82+F77+F69+F65+F61+#REF!+F52+#REF!</f>
        <v>#REF!</v>
      </c>
      <c r="G128" s="314">
        <v>370707.08</v>
      </c>
      <c r="H128" s="272">
        <f>H124</f>
        <v>386380</v>
      </c>
      <c r="I128" s="418">
        <v>417847.36</v>
      </c>
      <c r="J128" s="355" t="s">
        <v>105</v>
      </c>
      <c r="K128" s="17"/>
    </row>
    <row r="129" spans="1:11" ht="18">
      <c r="A129" s="315">
        <v>127</v>
      </c>
      <c r="B129" s="316"/>
      <c r="C129" s="403"/>
      <c r="D129" s="404"/>
      <c r="E129" s="404"/>
      <c r="F129" s="404"/>
      <c r="G129" s="405"/>
      <c r="H129" s="364"/>
      <c r="I129" s="418"/>
      <c r="J129" s="406"/>
      <c r="K129" s="17"/>
    </row>
    <row r="130" spans="1:11" ht="18">
      <c r="A130" s="315">
        <v>128</v>
      </c>
      <c r="B130" s="316"/>
      <c r="C130" s="16"/>
      <c r="D130" s="317"/>
      <c r="E130" s="317"/>
      <c r="F130" s="317"/>
      <c r="G130" s="318"/>
      <c r="H130" s="360"/>
      <c r="I130" s="248"/>
      <c r="J130" s="330"/>
      <c r="K130" s="17"/>
    </row>
    <row r="131" spans="1:11" s="13" customFormat="1" ht="18">
      <c r="A131" s="297"/>
      <c r="B131" s="319"/>
      <c r="C131" s="320" t="e">
        <f>C127-C128</f>
        <v>#REF!</v>
      </c>
      <c r="D131" s="321" t="e">
        <f>D127-D128</f>
        <v>#REF!</v>
      </c>
      <c r="E131" s="321" t="e">
        <f>E127-E128</f>
        <v>#REF!</v>
      </c>
      <c r="F131" s="321" t="e">
        <f>F127-F128</f>
        <v>#REF!</v>
      </c>
      <c r="G131" s="321"/>
      <c r="H131" s="360"/>
      <c r="I131" s="248"/>
      <c r="J131" s="322"/>
      <c r="K131" s="17"/>
    </row>
    <row r="132" spans="1:11" ht="18">
      <c r="A132" s="297"/>
      <c r="B132" s="319"/>
      <c r="C132" s="218"/>
      <c r="D132" s="323"/>
      <c r="E132" s="323"/>
      <c r="F132" s="323"/>
      <c r="G132" s="323"/>
      <c r="H132" s="359"/>
      <c r="I132" s="225"/>
      <c r="J132" s="324"/>
      <c r="K132" s="17"/>
    </row>
    <row r="133" spans="1:11" ht="18">
      <c r="A133" s="66"/>
      <c r="B133" s="71"/>
      <c r="C133" s="72" t="e">
        <f>C131/C128</f>
        <v>#REF!</v>
      </c>
      <c r="D133" s="73" t="e">
        <f>D131/D128</f>
        <v>#REF!</v>
      </c>
      <c r="E133" s="73" t="e">
        <f>E131/E128</f>
        <v>#REF!</v>
      </c>
      <c r="F133" s="73" t="e">
        <f>F131/F128</f>
        <v>#REF!</v>
      </c>
      <c r="G133" s="73"/>
      <c r="H133" s="365"/>
      <c r="I133" s="63"/>
      <c r="J133" s="74"/>
      <c r="K133" s="17"/>
    </row>
    <row r="134" spans="1:11" ht="18">
      <c r="A134" s="66"/>
      <c r="B134" s="36"/>
      <c r="C134" s="36"/>
      <c r="D134" s="68"/>
      <c r="E134" s="68"/>
      <c r="F134" s="68"/>
      <c r="G134" s="68"/>
      <c r="H134" s="182"/>
      <c r="I134" s="36"/>
      <c r="J134" s="75"/>
      <c r="K134" s="17"/>
    </row>
    <row r="135" spans="1:10" ht="18">
      <c r="A135" s="76"/>
      <c r="B135" s="25"/>
      <c r="C135" s="25"/>
      <c r="D135" s="77"/>
      <c r="E135" s="77"/>
      <c r="F135" s="77"/>
      <c r="G135" s="77"/>
      <c r="J135" s="78"/>
    </row>
  </sheetData>
  <sheetProtection/>
  <printOptions gridLines="1"/>
  <pageMargins left="0.25" right="0.25" top="0.75" bottom="0.75" header="0.3" footer="0.3"/>
  <pageSetup fitToHeight="0" fitToWidth="1" horizontalDpi="600" verticalDpi="600" orientation="landscape" scale="82" r:id="rId1"/>
  <headerFooter>
    <oddHeader>&amp;L&amp;D&amp;C&amp;12Town of Lake Santeetlah 
General Fund&amp;10
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zoomScalePageLayoutView="87" workbookViewId="0" topLeftCell="B1">
      <selection activeCell="K1" sqref="K1:K16384"/>
    </sheetView>
  </sheetViews>
  <sheetFormatPr defaultColWidth="8.8515625" defaultRowHeight="12.75"/>
  <cols>
    <col min="1" max="1" width="5.57421875" style="8" customWidth="1"/>
    <col min="2" max="2" width="3.7109375" style="1" customWidth="1"/>
    <col min="3" max="3" width="43.57421875" style="1" customWidth="1"/>
    <col min="4" max="4" width="14.421875" style="9" hidden="1" customWidth="1"/>
    <col min="5" max="5" width="15.8515625" style="9" hidden="1" customWidth="1"/>
    <col min="6" max="6" width="16.421875" style="9" hidden="1" customWidth="1"/>
    <col min="7" max="9" width="16.7109375" style="23" customWidth="1"/>
    <col min="10" max="10" width="46.421875" style="2" customWidth="1"/>
    <col min="11" max="16384" width="8.8515625" style="1" customWidth="1"/>
  </cols>
  <sheetData>
    <row r="1" spans="1:10" s="3" customFormat="1" ht="63.75" customHeight="1" thickBot="1">
      <c r="A1" s="79" t="s">
        <v>64</v>
      </c>
      <c r="B1" s="440" t="s">
        <v>65</v>
      </c>
      <c r="C1" s="441"/>
      <c r="D1" s="80" t="s">
        <v>68</v>
      </c>
      <c r="E1" s="80" t="s">
        <v>67</v>
      </c>
      <c r="F1" s="80" t="s">
        <v>70</v>
      </c>
      <c r="G1" s="81" t="s">
        <v>211</v>
      </c>
      <c r="H1" s="81"/>
      <c r="I1" s="81" t="s">
        <v>256</v>
      </c>
      <c r="J1" s="82" t="s">
        <v>224</v>
      </c>
    </row>
    <row r="2" spans="1:10" s="3" customFormat="1" ht="12.75" customHeight="1">
      <c r="A2" s="83"/>
      <c r="B2" s="84"/>
      <c r="C2" s="85"/>
      <c r="D2" s="86"/>
      <c r="E2" s="87"/>
      <c r="F2" s="88" t="s">
        <v>75</v>
      </c>
      <c r="G2" s="89"/>
      <c r="H2" s="89"/>
      <c r="I2" s="89"/>
      <c r="J2" s="90"/>
    </row>
    <row r="3" spans="1:10" ht="12.75" customHeight="1">
      <c r="A3" s="91"/>
      <c r="B3" s="92" t="s">
        <v>4</v>
      </c>
      <c r="C3" s="69"/>
      <c r="D3" s="93"/>
      <c r="E3" s="59"/>
      <c r="F3" s="93"/>
      <c r="G3" s="94"/>
      <c r="H3" s="94"/>
      <c r="I3" s="94"/>
      <c r="J3" s="95"/>
    </row>
    <row r="4" spans="1:10" ht="15">
      <c r="A4" s="91">
        <v>2</v>
      </c>
      <c r="B4" s="41"/>
      <c r="C4" s="69" t="s">
        <v>54</v>
      </c>
      <c r="D4" s="59">
        <v>5500</v>
      </c>
      <c r="E4" s="59">
        <v>5500</v>
      </c>
      <c r="F4" s="59">
        <v>5700</v>
      </c>
      <c r="G4" s="96">
        <v>18000</v>
      </c>
      <c r="H4" s="96">
        <v>18000</v>
      </c>
      <c r="I4" s="96">
        <v>18900</v>
      </c>
      <c r="J4" s="97" t="s">
        <v>122</v>
      </c>
    </row>
    <row r="5" spans="1:10" ht="15">
      <c r="A5" s="91">
        <v>3</v>
      </c>
      <c r="B5" s="98"/>
      <c r="C5" s="69" t="s">
        <v>2</v>
      </c>
      <c r="D5" s="59">
        <v>25</v>
      </c>
      <c r="E5" s="59">
        <v>85</v>
      </c>
      <c r="F5" s="59">
        <v>85</v>
      </c>
      <c r="G5" s="99">
        <v>100</v>
      </c>
      <c r="H5" s="99">
        <v>100</v>
      </c>
      <c r="I5" s="99">
        <v>100</v>
      </c>
      <c r="J5" s="95"/>
    </row>
    <row r="6" spans="1:10" s="4" customFormat="1" ht="15">
      <c r="A6" s="100">
        <v>4</v>
      </c>
      <c r="B6" s="101"/>
      <c r="C6" s="102" t="s">
        <v>22</v>
      </c>
      <c r="D6" s="103">
        <v>100</v>
      </c>
      <c r="E6" s="103">
        <v>500</v>
      </c>
      <c r="F6" s="103">
        <v>500</v>
      </c>
      <c r="G6" s="104">
        <v>10</v>
      </c>
      <c r="H6" s="104">
        <v>100</v>
      </c>
      <c r="I6" s="104">
        <v>100</v>
      </c>
      <c r="J6" s="105"/>
    </row>
    <row r="7" spans="1:10" s="4" customFormat="1" ht="15">
      <c r="A7" s="106">
        <v>5</v>
      </c>
      <c r="B7" s="107"/>
      <c r="C7" s="108" t="s">
        <v>110</v>
      </c>
      <c r="D7" s="109"/>
      <c r="E7" s="109"/>
      <c r="F7" s="109"/>
      <c r="G7" s="110">
        <v>110000</v>
      </c>
      <c r="H7" s="110">
        <v>110000</v>
      </c>
      <c r="I7" s="110">
        <v>122760</v>
      </c>
      <c r="J7" s="111" t="s">
        <v>183</v>
      </c>
    </row>
    <row r="8" spans="1:10" s="4" customFormat="1" ht="15">
      <c r="A8" s="106">
        <v>7</v>
      </c>
      <c r="B8" s="107"/>
      <c r="C8" s="112" t="s">
        <v>131</v>
      </c>
      <c r="D8" s="113"/>
      <c r="E8" s="113"/>
      <c r="F8" s="113"/>
      <c r="G8" s="114">
        <v>500</v>
      </c>
      <c r="H8" s="114">
        <v>500</v>
      </c>
      <c r="I8" s="114">
        <v>500</v>
      </c>
      <c r="J8" s="115"/>
    </row>
    <row r="9" spans="1:10" s="4" customFormat="1" ht="15">
      <c r="A9" s="106"/>
      <c r="B9" s="107"/>
      <c r="C9" s="112" t="s">
        <v>132</v>
      </c>
      <c r="D9" s="113"/>
      <c r="E9" s="113"/>
      <c r="F9" s="113"/>
      <c r="G9" s="114">
        <v>0</v>
      </c>
      <c r="H9" s="114"/>
      <c r="I9" s="114"/>
      <c r="J9" s="115"/>
    </row>
    <row r="10" spans="1:10" s="4" customFormat="1" ht="15.75" thickBot="1">
      <c r="A10" s="106">
        <v>8</v>
      </c>
      <c r="B10" s="107"/>
      <c r="C10" s="108" t="s">
        <v>129</v>
      </c>
      <c r="D10" s="109"/>
      <c r="E10" s="109"/>
      <c r="F10" s="109"/>
      <c r="G10" s="116">
        <v>0</v>
      </c>
      <c r="H10" s="116"/>
      <c r="I10" s="116"/>
      <c r="J10" s="115"/>
    </row>
    <row r="11" spans="1:10" ht="15">
      <c r="A11" s="83">
        <v>9</v>
      </c>
      <c r="B11" s="117" t="s">
        <v>23</v>
      </c>
      <c r="C11" s="85"/>
      <c r="D11" s="62">
        <f>SUM(D4:D10)</f>
        <v>5625</v>
      </c>
      <c r="E11" s="62">
        <f>SUM(E4:E10)</f>
        <v>6085</v>
      </c>
      <c r="F11" s="62">
        <f>SUM(F4:F10)</f>
        <v>6285</v>
      </c>
      <c r="G11" s="118">
        <f>SUM(G4:G10)</f>
        <v>128610</v>
      </c>
      <c r="H11" s="118">
        <f>SUM(H4:H10)</f>
        <v>128700</v>
      </c>
      <c r="I11" s="118">
        <f>SUM(I4:I10)</f>
        <v>142360</v>
      </c>
      <c r="J11" s="119"/>
    </row>
    <row r="12" spans="1:10" ht="15">
      <c r="A12" s="83">
        <v>10</v>
      </c>
      <c r="B12" s="41"/>
      <c r="C12" s="69"/>
      <c r="D12" s="93"/>
      <c r="E12" s="59"/>
      <c r="F12" s="93"/>
      <c r="G12" s="120"/>
      <c r="H12" s="120"/>
      <c r="I12" s="120"/>
      <c r="J12" s="95"/>
    </row>
    <row r="13" spans="1:10" ht="15">
      <c r="A13" s="83">
        <v>11</v>
      </c>
      <c r="B13" s="92" t="s">
        <v>93</v>
      </c>
      <c r="C13" s="69"/>
      <c r="D13" s="93"/>
      <c r="E13" s="59"/>
      <c r="F13" s="93"/>
      <c r="G13" s="120"/>
      <c r="H13" s="120"/>
      <c r="I13" s="120"/>
      <c r="J13" s="121"/>
    </row>
    <row r="14" spans="1:10" ht="15">
      <c r="A14" s="83">
        <v>12</v>
      </c>
      <c r="B14" s="41"/>
      <c r="C14" s="69" t="s">
        <v>214</v>
      </c>
      <c r="D14" s="93"/>
      <c r="E14" s="59"/>
      <c r="F14" s="93"/>
      <c r="G14" s="190">
        <v>20000</v>
      </c>
      <c r="H14" s="436">
        <v>20000</v>
      </c>
      <c r="I14" s="436"/>
      <c r="J14" s="121" t="s">
        <v>127</v>
      </c>
    </row>
    <row r="15" spans="1:10" ht="15">
      <c r="A15" s="83"/>
      <c r="B15" s="41"/>
      <c r="C15" s="69" t="s">
        <v>215</v>
      </c>
      <c r="D15" s="93"/>
      <c r="E15" s="59"/>
      <c r="F15" s="93"/>
      <c r="G15" s="369">
        <v>6100</v>
      </c>
      <c r="H15" s="437">
        <v>6100</v>
      </c>
      <c r="I15" s="437"/>
      <c r="J15" s="121"/>
    </row>
    <row r="16" spans="1:10" ht="15.75" thickBot="1">
      <c r="A16" s="83"/>
      <c r="B16" s="41"/>
      <c r="C16" s="69" t="s">
        <v>202</v>
      </c>
      <c r="D16" s="93"/>
      <c r="E16" s="59"/>
      <c r="F16" s="93"/>
      <c r="G16" s="122">
        <f>Split!F28</f>
        <v>980</v>
      </c>
      <c r="H16" s="438"/>
      <c r="I16" s="437"/>
      <c r="J16" s="121" t="s">
        <v>247</v>
      </c>
    </row>
    <row r="17" spans="1:10" ht="15">
      <c r="A17" s="83">
        <v>13</v>
      </c>
      <c r="B17" s="139" t="s">
        <v>92</v>
      </c>
      <c r="C17" s="69"/>
      <c r="D17" s="93"/>
      <c r="E17" s="59"/>
      <c r="F17" s="93"/>
      <c r="G17" s="123">
        <f>SUM(G14:G16)</f>
        <v>27080</v>
      </c>
      <c r="H17" s="123">
        <f>SUM(H14:H16)</f>
        <v>26100</v>
      </c>
      <c r="I17" s="123"/>
      <c r="J17" s="121"/>
    </row>
    <row r="18" spans="1:10" ht="15">
      <c r="A18" s="83">
        <v>14</v>
      </c>
      <c r="B18" s="41"/>
      <c r="C18" s="69"/>
      <c r="D18" s="93"/>
      <c r="E18" s="59"/>
      <c r="F18" s="93"/>
      <c r="G18" s="120"/>
      <c r="H18" s="120"/>
      <c r="I18" s="120"/>
      <c r="J18" s="121"/>
    </row>
    <row r="19" spans="1:10" ht="15">
      <c r="A19" s="83">
        <v>15</v>
      </c>
      <c r="B19" s="92" t="s">
        <v>24</v>
      </c>
      <c r="C19" s="69"/>
      <c r="D19" s="93"/>
      <c r="E19" s="59"/>
      <c r="F19" s="93"/>
      <c r="G19" s="94"/>
      <c r="H19" s="94"/>
      <c r="I19" s="94"/>
      <c r="J19" s="95"/>
    </row>
    <row r="20" spans="1:10" ht="15">
      <c r="A20" s="83">
        <v>16</v>
      </c>
      <c r="B20" s="41"/>
      <c r="C20" s="69" t="s">
        <v>50</v>
      </c>
      <c r="D20" s="59">
        <v>3000</v>
      </c>
      <c r="E20" s="59">
        <v>3000</v>
      </c>
      <c r="F20" s="59">
        <v>4445</v>
      </c>
      <c r="G20" s="96">
        <f>Split!F7</f>
        <v>2600</v>
      </c>
      <c r="H20" s="96">
        <v>2600</v>
      </c>
      <c r="I20" s="96"/>
      <c r="J20" s="124"/>
    </row>
    <row r="21" spans="1:10" ht="15">
      <c r="A21" s="83">
        <v>17</v>
      </c>
      <c r="B21" s="41"/>
      <c r="C21" s="69" t="s">
        <v>62</v>
      </c>
      <c r="D21" s="59">
        <v>280</v>
      </c>
      <c r="E21" s="59">
        <v>280</v>
      </c>
      <c r="F21" s="59">
        <v>419</v>
      </c>
      <c r="G21" s="96">
        <f>Split!F4</f>
        <v>396</v>
      </c>
      <c r="H21" s="96">
        <v>425</v>
      </c>
      <c r="I21" s="96"/>
      <c r="J21" s="124"/>
    </row>
    <row r="22" spans="1:10" ht="15">
      <c r="A22" s="83">
        <v>18</v>
      </c>
      <c r="B22" s="41"/>
      <c r="C22" s="69" t="s">
        <v>55</v>
      </c>
      <c r="D22" s="59">
        <v>150</v>
      </c>
      <c r="E22" s="59">
        <v>225</v>
      </c>
      <c r="F22" s="59">
        <v>225</v>
      </c>
      <c r="G22" s="96">
        <v>400</v>
      </c>
      <c r="H22" s="96">
        <v>500</v>
      </c>
      <c r="I22" s="96"/>
      <c r="J22" s="95"/>
    </row>
    <row r="23" spans="1:10" ht="15">
      <c r="A23" s="35"/>
      <c r="B23" s="17"/>
      <c r="C23" s="382" t="s">
        <v>186</v>
      </c>
      <c r="D23" s="173"/>
      <c r="E23" s="173"/>
      <c r="F23" s="173"/>
      <c r="G23" s="174">
        <v>750</v>
      </c>
      <c r="H23" s="174">
        <v>250</v>
      </c>
      <c r="I23" s="174"/>
      <c r="J23" s="383" t="s">
        <v>139</v>
      </c>
    </row>
    <row r="24" spans="1:10" ht="15">
      <c r="A24" s="35"/>
      <c r="B24" s="17"/>
      <c r="C24" s="382" t="s">
        <v>13</v>
      </c>
      <c r="D24" s="173"/>
      <c r="E24" s="173"/>
      <c r="F24" s="173"/>
      <c r="G24" s="174">
        <v>750</v>
      </c>
      <c r="H24" s="174">
        <v>500</v>
      </c>
      <c r="I24" s="174"/>
      <c r="J24" s="383" t="s">
        <v>139</v>
      </c>
    </row>
    <row r="25" spans="1:10" ht="15">
      <c r="A25" s="83">
        <v>19</v>
      </c>
      <c r="B25" s="41"/>
      <c r="C25" s="69" t="s">
        <v>9</v>
      </c>
      <c r="D25" s="59">
        <v>300</v>
      </c>
      <c r="E25" s="59">
        <v>350</v>
      </c>
      <c r="F25" s="59">
        <v>640</v>
      </c>
      <c r="G25" s="96">
        <f>Split!F5</f>
        <v>1090</v>
      </c>
      <c r="H25" s="96">
        <v>1000</v>
      </c>
      <c r="I25" s="96"/>
      <c r="J25" s="95"/>
    </row>
    <row r="26" spans="1:10" ht="15">
      <c r="A26" s="83"/>
      <c r="B26" s="41"/>
      <c r="C26" s="69" t="s">
        <v>209</v>
      </c>
      <c r="D26" s="59"/>
      <c r="E26" s="59"/>
      <c r="F26" s="59"/>
      <c r="G26" s="96">
        <v>400</v>
      </c>
      <c r="H26" s="96"/>
      <c r="I26" s="96"/>
      <c r="J26" s="95"/>
    </row>
    <row r="27" spans="1:10" ht="15">
      <c r="A27" s="83">
        <v>20</v>
      </c>
      <c r="B27" s="41"/>
      <c r="C27" s="69" t="s">
        <v>91</v>
      </c>
      <c r="D27" s="59"/>
      <c r="E27" s="59"/>
      <c r="F27" s="59"/>
      <c r="G27" s="99">
        <f>Split!F8</f>
        <v>80</v>
      </c>
      <c r="H27" s="99"/>
      <c r="I27" s="99"/>
      <c r="J27" s="126"/>
    </row>
    <row r="28" spans="1:10" ht="15">
      <c r="A28" s="83">
        <v>38</v>
      </c>
      <c r="B28" s="41"/>
      <c r="C28" s="69" t="s">
        <v>11</v>
      </c>
      <c r="D28" s="59">
        <v>550</v>
      </c>
      <c r="E28" s="59">
        <v>550</v>
      </c>
      <c r="F28" s="59">
        <v>550</v>
      </c>
      <c r="G28" s="99">
        <v>525</v>
      </c>
      <c r="H28" s="99">
        <v>650</v>
      </c>
      <c r="I28" s="99"/>
      <c r="J28" s="95"/>
    </row>
    <row r="29" spans="1:10" ht="15">
      <c r="A29" s="35">
        <v>37</v>
      </c>
      <c r="B29" s="17"/>
      <c r="C29" s="57" t="s">
        <v>219</v>
      </c>
      <c r="D29" s="173"/>
      <c r="E29" s="173"/>
      <c r="F29" s="173"/>
      <c r="G29" s="174">
        <f>2600+700</f>
        <v>3300</v>
      </c>
      <c r="H29" s="174">
        <v>3300</v>
      </c>
      <c r="I29" s="174"/>
      <c r="J29" s="175"/>
    </row>
    <row r="30" spans="1:10" ht="15">
      <c r="A30" s="35"/>
      <c r="B30" s="17"/>
      <c r="C30" s="57" t="s">
        <v>220</v>
      </c>
      <c r="D30" s="173"/>
      <c r="E30" s="173"/>
      <c r="F30" s="173"/>
      <c r="G30" s="174">
        <f>Split!F9</f>
        <v>640</v>
      </c>
      <c r="H30" s="174">
        <v>640</v>
      </c>
      <c r="I30" s="174"/>
      <c r="J30" s="175"/>
    </row>
    <row r="31" spans="1:10" ht="15">
      <c r="A31" s="35"/>
      <c r="B31" s="17"/>
      <c r="C31" s="57" t="s">
        <v>229</v>
      </c>
      <c r="D31" s="173"/>
      <c r="E31" s="173"/>
      <c r="F31" s="173"/>
      <c r="G31" s="174">
        <v>1375</v>
      </c>
      <c r="H31" s="174"/>
      <c r="I31" s="174"/>
      <c r="J31" s="175"/>
    </row>
    <row r="32" spans="1:10" ht="15.75" thickBot="1">
      <c r="A32" s="83">
        <v>39</v>
      </c>
      <c r="B32" s="132"/>
      <c r="C32" s="69" t="s">
        <v>94</v>
      </c>
      <c r="D32" s="59">
        <v>365</v>
      </c>
      <c r="E32" s="59">
        <v>320</v>
      </c>
      <c r="F32" s="59">
        <v>506</v>
      </c>
      <c r="G32" s="99">
        <f>Split!F6</f>
        <v>600</v>
      </c>
      <c r="H32" s="99">
        <v>650</v>
      </c>
      <c r="I32" s="99"/>
      <c r="J32" s="375"/>
    </row>
    <row r="33" spans="1:10" ht="15">
      <c r="A33" s="83"/>
      <c r="B33" s="41"/>
      <c r="C33" s="85"/>
      <c r="D33" s="70"/>
      <c r="E33" s="70"/>
      <c r="F33" s="70"/>
      <c r="G33" s="185"/>
      <c r="H33" s="185"/>
      <c r="I33" s="185"/>
      <c r="J33" s="121"/>
    </row>
    <row r="34" spans="1:10" ht="15">
      <c r="A34" s="83">
        <v>22</v>
      </c>
      <c r="B34" s="41"/>
      <c r="C34" s="69" t="s">
        <v>10</v>
      </c>
      <c r="D34" s="59">
        <v>15400</v>
      </c>
      <c r="E34" s="59">
        <v>16959.74</v>
      </c>
      <c r="F34" s="59">
        <v>27557.2</v>
      </c>
      <c r="G34" s="96">
        <f>Split!F13</f>
        <v>23100</v>
      </c>
      <c r="H34" s="96">
        <v>25625.92</v>
      </c>
      <c r="I34" s="96"/>
      <c r="J34" s="124" t="s">
        <v>255</v>
      </c>
    </row>
    <row r="35" spans="1:10" ht="15">
      <c r="A35" s="83">
        <v>23</v>
      </c>
      <c r="B35" s="41"/>
      <c r="C35" s="69" t="s">
        <v>21</v>
      </c>
      <c r="D35" s="59">
        <v>1165</v>
      </c>
      <c r="E35" s="59">
        <v>1314.38</v>
      </c>
      <c r="F35" s="59">
        <v>2136</v>
      </c>
      <c r="G35" s="96">
        <f>Split!F14</f>
        <v>2685</v>
      </c>
      <c r="H35" s="96">
        <v>2850</v>
      </c>
      <c r="I35" s="96"/>
      <c r="J35" s="58"/>
    </row>
    <row r="36" spans="1:10" ht="15">
      <c r="A36" s="83">
        <v>24</v>
      </c>
      <c r="B36" s="41"/>
      <c r="C36" s="69" t="s">
        <v>49</v>
      </c>
      <c r="D36" s="59">
        <v>0</v>
      </c>
      <c r="E36" s="59">
        <v>0</v>
      </c>
      <c r="F36" s="59">
        <v>0</v>
      </c>
      <c r="G36" s="99">
        <f>Split!F18</f>
        <v>750</v>
      </c>
      <c r="H36" s="99">
        <v>750</v>
      </c>
      <c r="I36" s="99"/>
      <c r="J36" s="124"/>
    </row>
    <row r="37" spans="1:10" ht="15">
      <c r="A37" s="83"/>
      <c r="B37" s="41"/>
      <c r="C37" s="40" t="s">
        <v>154</v>
      </c>
      <c r="D37" s="59"/>
      <c r="E37" s="59"/>
      <c r="F37" s="59"/>
      <c r="G37" s="99">
        <f>Split!F16</f>
        <v>560</v>
      </c>
      <c r="H37" s="99">
        <v>560</v>
      </c>
      <c r="I37" s="99"/>
      <c r="J37" s="124"/>
    </row>
    <row r="38" spans="1:10" ht="15">
      <c r="A38" s="83">
        <v>25</v>
      </c>
      <c r="B38" s="41"/>
      <c r="C38" s="69" t="s">
        <v>41</v>
      </c>
      <c r="D38" s="59">
        <v>2321.43</v>
      </c>
      <c r="E38" s="59">
        <v>3090</v>
      </c>
      <c r="F38" s="59">
        <v>3898</v>
      </c>
      <c r="G38" s="125">
        <f>Split!F19</f>
        <v>3360</v>
      </c>
      <c r="H38" s="125">
        <v>1680</v>
      </c>
      <c r="I38" s="125"/>
      <c r="J38" s="58"/>
    </row>
    <row r="39" spans="1:10" ht="15">
      <c r="A39" s="83">
        <v>26</v>
      </c>
      <c r="B39" s="41"/>
      <c r="C39" s="69" t="s">
        <v>187</v>
      </c>
      <c r="D39" s="59"/>
      <c r="E39" s="59"/>
      <c r="F39" s="59"/>
      <c r="G39" s="96">
        <f>Split!F15</f>
        <v>2310</v>
      </c>
      <c r="H39" s="96">
        <v>2557.67</v>
      </c>
      <c r="I39" s="96"/>
      <c r="J39" s="56"/>
    </row>
    <row r="40" spans="1:10" ht="15">
      <c r="A40" s="83">
        <v>27</v>
      </c>
      <c r="B40" s="41"/>
      <c r="C40" s="69" t="s">
        <v>120</v>
      </c>
      <c r="D40" s="59"/>
      <c r="E40" s="59"/>
      <c r="F40" s="59"/>
      <c r="G40" s="96">
        <f>Split!F17</f>
        <v>366</v>
      </c>
      <c r="H40" s="96">
        <v>400</v>
      </c>
      <c r="I40" s="96"/>
      <c r="J40" s="95"/>
    </row>
    <row r="41" spans="1:10" ht="15">
      <c r="A41" s="83">
        <v>28</v>
      </c>
      <c r="B41" s="41"/>
      <c r="C41" s="69" t="s">
        <v>63</v>
      </c>
      <c r="D41" s="59">
        <v>0</v>
      </c>
      <c r="E41" s="59">
        <v>0</v>
      </c>
      <c r="F41" s="59">
        <v>284</v>
      </c>
      <c r="G41" s="379"/>
      <c r="H41" s="379"/>
      <c r="I41" s="379"/>
      <c r="J41" s="126"/>
    </row>
    <row r="42" spans="1:10" ht="15">
      <c r="A42" s="83">
        <v>29</v>
      </c>
      <c r="B42" s="41"/>
      <c r="C42" s="127" t="s">
        <v>188</v>
      </c>
      <c r="D42" s="128"/>
      <c r="E42" s="128"/>
      <c r="F42" s="128"/>
      <c r="G42" s="99">
        <f>Split!F20</f>
        <v>197</v>
      </c>
      <c r="H42" s="99">
        <v>197</v>
      </c>
      <c r="I42" s="99"/>
      <c r="J42" s="56"/>
    </row>
    <row r="43" spans="1:10" ht="15">
      <c r="A43" s="83">
        <v>30</v>
      </c>
      <c r="B43" s="41"/>
      <c r="C43" s="127" t="s">
        <v>189</v>
      </c>
      <c r="D43" s="129"/>
      <c r="E43" s="129"/>
      <c r="F43" s="129"/>
      <c r="G43" s="99">
        <f>Split!F21</f>
        <v>259.2</v>
      </c>
      <c r="H43" s="99">
        <v>259.2</v>
      </c>
      <c r="I43" s="99"/>
      <c r="J43" s="56"/>
    </row>
    <row r="44" spans="1:10" ht="15">
      <c r="A44" s="178"/>
      <c r="B44" s="36"/>
      <c r="C44" s="39"/>
      <c r="D44" s="179"/>
      <c r="E44" s="179"/>
      <c r="F44" s="179"/>
      <c r="G44" s="180"/>
      <c r="H44" s="180"/>
      <c r="I44" s="180"/>
      <c r="J44" s="181"/>
    </row>
    <row r="45" spans="1:10" ht="15">
      <c r="A45" s="83">
        <v>31</v>
      </c>
      <c r="B45" s="41"/>
      <c r="C45" s="127" t="s">
        <v>203</v>
      </c>
      <c r="D45" s="128"/>
      <c r="E45" s="128"/>
      <c r="F45" s="128"/>
      <c r="G45" s="99">
        <f>Split!F27</f>
        <v>2000</v>
      </c>
      <c r="H45" s="99"/>
      <c r="I45" s="99"/>
      <c r="J45" s="56"/>
    </row>
    <row r="46" spans="1:10" ht="15">
      <c r="A46" s="83">
        <v>33</v>
      </c>
      <c r="B46" s="41"/>
      <c r="C46" s="69" t="s">
        <v>98</v>
      </c>
      <c r="D46" s="59"/>
      <c r="E46" s="59"/>
      <c r="F46" s="59"/>
      <c r="G46" s="99">
        <v>1500</v>
      </c>
      <c r="H46" s="99"/>
      <c r="I46" s="99"/>
      <c r="J46" s="58" t="s">
        <v>190</v>
      </c>
    </row>
    <row r="47" spans="1:10" ht="15">
      <c r="A47" s="83">
        <v>34</v>
      </c>
      <c r="B47" s="41"/>
      <c r="C47" s="69" t="s">
        <v>97</v>
      </c>
      <c r="D47" s="59"/>
      <c r="E47" s="59"/>
      <c r="F47" s="59"/>
      <c r="G47" s="96">
        <v>1200</v>
      </c>
      <c r="H47" s="96">
        <v>1200</v>
      </c>
      <c r="I47" s="96"/>
      <c r="J47" s="56"/>
    </row>
    <row r="48" spans="1:10" ht="15">
      <c r="A48" s="83">
        <v>32</v>
      </c>
      <c r="B48" s="41"/>
      <c r="C48" s="69" t="s">
        <v>99</v>
      </c>
      <c r="D48" s="59"/>
      <c r="E48" s="59"/>
      <c r="F48" s="59"/>
      <c r="G48" s="130">
        <v>0</v>
      </c>
      <c r="H48" s="130"/>
      <c r="I48" s="130"/>
      <c r="J48" s="56"/>
    </row>
    <row r="49" spans="1:10" ht="15">
      <c r="A49" s="83"/>
      <c r="B49" s="41"/>
      <c r="C49" s="131" t="s">
        <v>130</v>
      </c>
      <c r="D49" s="59"/>
      <c r="E49" s="59"/>
      <c r="F49" s="59"/>
      <c r="G49" s="99"/>
      <c r="H49" s="99"/>
      <c r="I49" s="99"/>
      <c r="J49" s="56"/>
    </row>
    <row r="50" spans="1:10" ht="15.75" thickBot="1">
      <c r="A50" s="83">
        <v>36</v>
      </c>
      <c r="B50" s="41"/>
      <c r="C50" s="133" t="s">
        <v>118</v>
      </c>
      <c r="D50" s="65"/>
      <c r="E50" s="65"/>
      <c r="F50" s="65"/>
      <c r="G50" s="183">
        <v>0</v>
      </c>
      <c r="H50" s="183"/>
      <c r="I50" s="150"/>
      <c r="J50" s="56" t="s">
        <v>222</v>
      </c>
    </row>
    <row r="51" spans="1:10" ht="15">
      <c r="A51" s="83">
        <v>40</v>
      </c>
      <c r="B51" s="117" t="s">
        <v>25</v>
      </c>
      <c r="C51" s="85"/>
      <c r="D51" s="64">
        <f>SUM(D20:D50)</f>
        <v>23531.43</v>
      </c>
      <c r="E51" s="64">
        <f>SUM(E20:E50)</f>
        <v>26089.120000000003</v>
      </c>
      <c r="F51" s="64">
        <f>SUM(F20:F50)</f>
        <v>40660.2</v>
      </c>
      <c r="G51" s="123">
        <f>SUM(G20:G50)</f>
        <v>51193.2</v>
      </c>
      <c r="H51" s="123">
        <f>SUM(H20:H50)</f>
        <v>46594.78999999999</v>
      </c>
      <c r="I51" s="123"/>
      <c r="J51" s="134"/>
    </row>
    <row r="52" spans="1:10" ht="15">
      <c r="A52" s="83">
        <v>41</v>
      </c>
      <c r="B52" s="41"/>
      <c r="C52" s="135"/>
      <c r="D52" s="136"/>
      <c r="E52" s="59"/>
      <c r="F52" s="136"/>
      <c r="G52" s="137"/>
      <c r="H52" s="137"/>
      <c r="I52" s="137"/>
      <c r="J52" s="138"/>
    </row>
    <row r="53" spans="1:10" ht="15">
      <c r="A53" s="83">
        <v>42</v>
      </c>
      <c r="B53" s="139" t="s">
        <v>59</v>
      </c>
      <c r="C53" s="69"/>
      <c r="D53" s="93"/>
      <c r="E53" s="59"/>
      <c r="F53" s="93"/>
      <c r="G53" s="94"/>
      <c r="H53" s="94"/>
      <c r="I53" s="94"/>
      <c r="J53" s="95"/>
    </row>
    <row r="54" spans="1:10" ht="15">
      <c r="A54" s="83">
        <v>43</v>
      </c>
      <c r="B54" s="84" t="s">
        <v>96</v>
      </c>
      <c r="C54" s="85"/>
      <c r="D54" s="93"/>
      <c r="E54" s="59"/>
      <c r="F54" s="93"/>
      <c r="G54" s="187"/>
      <c r="H54" s="187"/>
      <c r="I54" s="187"/>
      <c r="J54" s="188" t="s">
        <v>223</v>
      </c>
    </row>
    <row r="55" spans="1:10" ht="15">
      <c r="A55" s="83">
        <v>44</v>
      </c>
      <c r="B55" s="41"/>
      <c r="C55" s="69" t="s">
        <v>193</v>
      </c>
      <c r="D55" s="93"/>
      <c r="E55" s="59"/>
      <c r="F55" s="93"/>
      <c r="G55" s="186">
        <v>6000</v>
      </c>
      <c r="H55" s="186"/>
      <c r="I55" s="186"/>
      <c r="J55" s="126"/>
    </row>
    <row r="56" spans="1:10" ht="15">
      <c r="A56" s="83"/>
      <c r="B56" s="41"/>
      <c r="C56" s="69" t="s">
        <v>195</v>
      </c>
      <c r="D56" s="93"/>
      <c r="E56" s="59"/>
      <c r="F56" s="93"/>
      <c r="G56" s="186">
        <v>0</v>
      </c>
      <c r="H56" s="186"/>
      <c r="I56" s="186"/>
      <c r="J56" s="95" t="s">
        <v>251</v>
      </c>
    </row>
    <row r="57" spans="1:10" ht="15">
      <c r="A57" s="83"/>
      <c r="B57" s="41"/>
      <c r="C57" s="69" t="s">
        <v>194</v>
      </c>
      <c r="D57" s="93"/>
      <c r="E57" s="59"/>
      <c r="F57" s="93"/>
      <c r="G57" s="186">
        <v>4000</v>
      </c>
      <c r="H57" s="186"/>
      <c r="I57" s="186"/>
      <c r="J57" s="193"/>
    </row>
    <row r="58" spans="1:10" ht="15">
      <c r="A58" s="83"/>
      <c r="B58" s="41"/>
      <c r="C58" s="69" t="s">
        <v>228</v>
      </c>
      <c r="D58" s="93"/>
      <c r="E58" s="59"/>
      <c r="F58" s="93"/>
      <c r="G58" s="443">
        <v>0</v>
      </c>
      <c r="H58" s="186"/>
      <c r="I58" s="186"/>
      <c r="J58" s="95"/>
    </row>
    <row r="59" spans="1:10" ht="15.75" thickBot="1">
      <c r="A59" s="83"/>
      <c r="B59" s="41"/>
      <c r="C59" s="133" t="s">
        <v>204</v>
      </c>
      <c r="D59" s="184"/>
      <c r="E59" s="65"/>
      <c r="F59" s="184"/>
      <c r="G59" s="444" t="s">
        <v>123</v>
      </c>
      <c r="H59" s="444"/>
      <c r="I59" s="445"/>
      <c r="J59" s="95" t="s">
        <v>221</v>
      </c>
    </row>
    <row r="60" spans="1:10" ht="15">
      <c r="A60" s="83"/>
      <c r="B60" s="139" t="s">
        <v>43</v>
      </c>
      <c r="C60" s="161"/>
      <c r="D60" s="86"/>
      <c r="E60" s="70"/>
      <c r="F60" s="86"/>
      <c r="G60" s="191">
        <f>SUM(G55:G59)</f>
        <v>10000</v>
      </c>
      <c r="H60" s="191">
        <f>SUM(H55:H59)</f>
        <v>0</v>
      </c>
      <c r="I60" s="191"/>
      <c r="J60" s="95"/>
    </row>
    <row r="61" spans="1:10" ht="15">
      <c r="A61" s="83"/>
      <c r="B61" s="41"/>
      <c r="C61" s="69"/>
      <c r="D61" s="93"/>
      <c r="E61" s="59"/>
      <c r="F61" s="93"/>
      <c r="G61" s="186"/>
      <c r="H61" s="186"/>
      <c r="I61" s="186"/>
      <c r="J61" s="95"/>
    </row>
    <row r="62" spans="1:10" ht="15">
      <c r="A62" s="83">
        <v>45</v>
      </c>
      <c r="B62" s="92" t="s">
        <v>39</v>
      </c>
      <c r="C62" s="69"/>
      <c r="D62" s="93"/>
      <c r="E62" s="59"/>
      <c r="F62" s="93"/>
      <c r="G62" s="94"/>
      <c r="H62" s="94"/>
      <c r="I62" s="94"/>
      <c r="J62" s="95"/>
    </row>
    <row r="63" spans="1:10" ht="15">
      <c r="A63" s="83">
        <v>46</v>
      </c>
      <c r="B63" s="41"/>
      <c r="C63" s="69" t="s">
        <v>26</v>
      </c>
      <c r="D63" s="55">
        <v>900</v>
      </c>
      <c r="E63" s="55">
        <v>900</v>
      </c>
      <c r="F63" s="59">
        <v>945</v>
      </c>
      <c r="G63" s="96">
        <v>3700</v>
      </c>
      <c r="H63" s="96">
        <v>4000</v>
      </c>
      <c r="I63" s="96"/>
      <c r="J63" s="140"/>
    </row>
    <row r="64" spans="1:10" ht="15">
      <c r="A64" s="83">
        <v>47</v>
      </c>
      <c r="B64" s="41"/>
      <c r="C64" s="69" t="s">
        <v>27</v>
      </c>
      <c r="D64" s="55">
        <v>13500</v>
      </c>
      <c r="E64" s="55">
        <v>13500</v>
      </c>
      <c r="F64" s="55">
        <v>13500</v>
      </c>
      <c r="G64" s="141">
        <v>15000</v>
      </c>
      <c r="H64" s="141">
        <v>15000</v>
      </c>
      <c r="I64" s="141"/>
      <c r="J64" s="142"/>
    </row>
    <row r="65" spans="1:10" s="5" customFormat="1" ht="15.75">
      <c r="A65" s="143">
        <v>49</v>
      </c>
      <c r="B65" s="144"/>
      <c r="C65" s="102" t="s">
        <v>28</v>
      </c>
      <c r="D65" s="145">
        <v>2500</v>
      </c>
      <c r="E65" s="145">
        <v>2500</v>
      </c>
      <c r="F65" s="146">
        <v>2500</v>
      </c>
      <c r="G65" s="104">
        <v>2400</v>
      </c>
      <c r="H65" s="104">
        <v>2500</v>
      </c>
      <c r="I65" s="104"/>
      <c r="J65" s="147"/>
    </row>
    <row r="66" spans="1:10" s="5" customFormat="1" ht="15.75">
      <c r="A66" s="143">
        <v>50</v>
      </c>
      <c r="B66" s="144"/>
      <c r="C66" s="148" t="s">
        <v>17</v>
      </c>
      <c r="D66" s="145">
        <v>7500</v>
      </c>
      <c r="E66" s="146">
        <v>10311</v>
      </c>
      <c r="F66" s="146">
        <v>10000</v>
      </c>
      <c r="G66" s="125">
        <v>2500</v>
      </c>
      <c r="H66" s="125">
        <v>2500</v>
      </c>
      <c r="I66" s="125"/>
      <c r="J66" s="149"/>
    </row>
    <row r="67" spans="1:10" ht="15">
      <c r="A67" s="83">
        <v>51</v>
      </c>
      <c r="B67" s="41"/>
      <c r="C67" s="69" t="s">
        <v>29</v>
      </c>
      <c r="D67" s="55">
        <v>1000</v>
      </c>
      <c r="E67" s="59">
        <v>100</v>
      </c>
      <c r="F67" s="59">
        <v>200</v>
      </c>
      <c r="G67" s="96">
        <v>3600</v>
      </c>
      <c r="H67" s="96">
        <v>3000</v>
      </c>
      <c r="I67" s="96"/>
      <c r="J67" s="95"/>
    </row>
    <row r="68" spans="1:10" ht="15">
      <c r="A68" s="83">
        <v>52</v>
      </c>
      <c r="B68" s="41"/>
      <c r="C68" s="69" t="s">
        <v>30</v>
      </c>
      <c r="D68" s="55">
        <v>420</v>
      </c>
      <c r="E68" s="55">
        <v>420</v>
      </c>
      <c r="F68" s="59">
        <v>420</v>
      </c>
      <c r="G68" s="96">
        <v>500</v>
      </c>
      <c r="H68" s="96">
        <v>500</v>
      </c>
      <c r="I68" s="96"/>
      <c r="J68" s="95"/>
    </row>
    <row r="69" spans="1:10" ht="15">
      <c r="A69" s="83">
        <v>53</v>
      </c>
      <c r="B69" s="41"/>
      <c r="C69" s="69" t="s">
        <v>52</v>
      </c>
      <c r="D69" s="55">
        <v>150</v>
      </c>
      <c r="E69" s="55">
        <v>275</v>
      </c>
      <c r="F69" s="59">
        <v>440</v>
      </c>
      <c r="G69" s="96">
        <f>Split!F26</f>
        <v>500</v>
      </c>
      <c r="H69" s="96">
        <v>500</v>
      </c>
      <c r="I69" s="96"/>
      <c r="J69" s="375" t="s">
        <v>191</v>
      </c>
    </row>
    <row r="70" spans="1:10" ht="15">
      <c r="A70" s="83">
        <v>48</v>
      </c>
      <c r="B70" s="41"/>
      <c r="C70" s="69" t="s">
        <v>40</v>
      </c>
      <c r="D70" s="59">
        <v>3500</v>
      </c>
      <c r="E70" s="59">
        <v>824</v>
      </c>
      <c r="F70" s="59">
        <v>824</v>
      </c>
      <c r="G70" s="96">
        <f>Split!F25</f>
        <v>1000</v>
      </c>
      <c r="H70" s="96">
        <v>1000</v>
      </c>
      <c r="I70" s="96"/>
      <c r="J70" s="126" t="s">
        <v>191</v>
      </c>
    </row>
    <row r="71" spans="1:10" ht="15">
      <c r="A71" s="83">
        <v>54</v>
      </c>
      <c r="B71" s="41"/>
      <c r="C71" s="69" t="s">
        <v>31</v>
      </c>
      <c r="D71" s="55">
        <v>8500</v>
      </c>
      <c r="E71" s="59">
        <v>10118.56</v>
      </c>
      <c r="F71" s="59">
        <v>10422</v>
      </c>
      <c r="G71" s="96">
        <v>5400</v>
      </c>
      <c r="H71" s="96">
        <v>6000</v>
      </c>
      <c r="I71" s="96"/>
      <c r="J71" s="126"/>
    </row>
    <row r="72" spans="1:10" ht="15">
      <c r="A72" s="83">
        <v>55</v>
      </c>
      <c r="B72" s="41"/>
      <c r="C72" s="69" t="s">
        <v>192</v>
      </c>
      <c r="D72" s="55"/>
      <c r="E72" s="59"/>
      <c r="F72" s="59"/>
      <c r="G72" s="150">
        <v>2000</v>
      </c>
      <c r="H72" s="150">
        <v>1000</v>
      </c>
      <c r="I72" s="150"/>
      <c r="J72" s="126"/>
    </row>
    <row r="73" spans="1:10" ht="15">
      <c r="A73" s="83">
        <v>56</v>
      </c>
      <c r="B73" s="41"/>
      <c r="C73" s="69" t="s">
        <v>84</v>
      </c>
      <c r="D73" s="55"/>
      <c r="E73" s="59"/>
      <c r="F73" s="59"/>
      <c r="G73" s="110">
        <v>500</v>
      </c>
      <c r="H73" s="110">
        <v>500</v>
      </c>
      <c r="I73" s="110"/>
      <c r="J73" s="95"/>
    </row>
    <row r="74" spans="1:10" ht="15">
      <c r="A74" s="83">
        <v>58</v>
      </c>
      <c r="B74" s="41"/>
      <c r="C74" s="69" t="s">
        <v>121</v>
      </c>
      <c r="D74" s="55"/>
      <c r="E74" s="59"/>
      <c r="F74" s="59"/>
      <c r="G74" s="150">
        <v>1500</v>
      </c>
      <c r="H74" s="150">
        <v>1500</v>
      </c>
      <c r="I74" s="150"/>
      <c r="J74" s="126"/>
    </row>
    <row r="75" spans="1:10" ht="15.75" thickBot="1">
      <c r="A75" s="83">
        <v>59</v>
      </c>
      <c r="B75" s="41"/>
      <c r="C75" s="69" t="s">
        <v>32</v>
      </c>
      <c r="D75" s="55">
        <v>354</v>
      </c>
      <c r="E75" s="55">
        <v>354</v>
      </c>
      <c r="F75" s="59">
        <v>354</v>
      </c>
      <c r="G75" s="122">
        <v>1600</v>
      </c>
      <c r="H75" s="122">
        <v>1600</v>
      </c>
      <c r="I75" s="110"/>
      <c r="J75" s="95"/>
    </row>
    <row r="76" spans="1:10" ht="15">
      <c r="A76" s="83">
        <v>60</v>
      </c>
      <c r="B76" s="117" t="s">
        <v>33</v>
      </c>
      <c r="C76" s="85"/>
      <c r="D76" s="62">
        <f>SUM(D63:D75)</f>
        <v>38324</v>
      </c>
      <c r="E76" s="62">
        <f>SUM(E63:E75)</f>
        <v>39302.56</v>
      </c>
      <c r="F76" s="62">
        <f>SUM(F63:F75)</f>
        <v>39605</v>
      </c>
      <c r="G76" s="151">
        <f>SUM(G63:G75)</f>
        <v>40200</v>
      </c>
      <c r="H76" s="151">
        <f>SUM(H63:H75)</f>
        <v>39600</v>
      </c>
      <c r="I76" s="151"/>
      <c r="J76" s="152"/>
    </row>
    <row r="77" spans="1:10" ht="15">
      <c r="A77" s="83">
        <v>61</v>
      </c>
      <c r="B77" s="153"/>
      <c r="C77" s="40"/>
      <c r="D77" s="154"/>
      <c r="E77" s="154"/>
      <c r="F77" s="154"/>
      <c r="G77" s="155"/>
      <c r="H77" s="155"/>
      <c r="I77" s="155"/>
      <c r="J77" s="156"/>
    </row>
    <row r="78" spans="1:10" ht="15">
      <c r="A78" s="83">
        <v>62</v>
      </c>
      <c r="B78" s="153"/>
      <c r="C78" s="40" t="s">
        <v>113</v>
      </c>
      <c r="D78" s="154"/>
      <c r="E78" s="154"/>
      <c r="F78" s="154"/>
      <c r="G78" s="155">
        <v>136.8</v>
      </c>
      <c r="H78" s="155">
        <v>16405.21</v>
      </c>
      <c r="I78" s="155">
        <v>30065.21</v>
      </c>
      <c r="J78" s="156"/>
    </row>
    <row r="79" spans="1:10" ht="15.75" thickBot="1">
      <c r="A79" s="83">
        <v>63</v>
      </c>
      <c r="B79" s="157"/>
      <c r="C79" s="192" t="s">
        <v>205</v>
      </c>
      <c r="D79" s="158"/>
      <c r="E79" s="158"/>
      <c r="F79" s="158"/>
      <c r="G79" s="159">
        <f>SUM(G17+G51+G60+G76+G78)</f>
        <v>128610</v>
      </c>
      <c r="H79" s="159">
        <v>112294.79</v>
      </c>
      <c r="I79" s="159"/>
      <c r="J79" s="160"/>
    </row>
    <row r="80" spans="1:10" ht="16.5" thickBot="1" thickTop="1">
      <c r="A80" s="83">
        <v>64</v>
      </c>
      <c r="B80" s="384"/>
      <c r="C80" s="385"/>
      <c r="D80" s="386"/>
      <c r="E80" s="386"/>
      <c r="F80" s="386"/>
      <c r="G80" s="387"/>
      <c r="H80" s="387"/>
      <c r="I80" s="387"/>
      <c r="J80" s="388"/>
    </row>
    <row r="81" spans="1:10" ht="15">
      <c r="A81" s="83"/>
      <c r="B81" s="389"/>
      <c r="C81" s="390" t="s">
        <v>206</v>
      </c>
      <c r="D81" s="391"/>
      <c r="E81" s="391"/>
      <c r="F81" s="391"/>
      <c r="G81" s="392"/>
      <c r="H81" s="392"/>
      <c r="I81" s="392"/>
      <c r="J81" s="393">
        <f>Split!F31</f>
        <v>65209.799999999996</v>
      </c>
    </row>
    <row r="82" spans="1:10" ht="15">
      <c r="A82" s="83"/>
      <c r="B82" s="394"/>
      <c r="C82" s="85" t="s">
        <v>207</v>
      </c>
      <c r="D82" s="86"/>
      <c r="E82" s="86"/>
      <c r="F82" s="86"/>
      <c r="G82" s="189"/>
      <c r="H82" s="189"/>
      <c r="I82" s="189"/>
      <c r="J82" s="395">
        <f>Split!F32</f>
        <v>54341.5</v>
      </c>
    </row>
    <row r="83" spans="1:10" ht="15.75" thickBot="1">
      <c r="A83" s="83"/>
      <c r="B83" s="396"/>
      <c r="C83" s="397" t="s">
        <v>208</v>
      </c>
      <c r="D83" s="398"/>
      <c r="E83" s="398"/>
      <c r="F83" s="398"/>
      <c r="G83" s="399"/>
      <c r="H83" s="399"/>
      <c r="I83" s="399"/>
      <c r="J83" s="400">
        <f>Split!F33</f>
        <v>43473.200000000004</v>
      </c>
    </row>
    <row r="84" spans="1:10" ht="15">
      <c r="A84" s="83"/>
      <c r="B84" s="84"/>
      <c r="C84" s="85"/>
      <c r="D84" s="86"/>
      <c r="E84" s="86"/>
      <c r="F84" s="86"/>
      <c r="G84" s="189"/>
      <c r="H84" s="189"/>
      <c r="I84" s="189"/>
      <c r="J84" s="121"/>
    </row>
    <row r="85" spans="1:10" s="6" customFormat="1" ht="15.75">
      <c r="A85" s="83">
        <v>65</v>
      </c>
      <c r="B85" s="117" t="s">
        <v>23</v>
      </c>
      <c r="C85" s="161"/>
      <c r="D85" s="162">
        <f>D11</f>
        <v>5625</v>
      </c>
      <c r="E85" s="162">
        <f>E11</f>
        <v>6085</v>
      </c>
      <c r="F85" s="162">
        <f>F11</f>
        <v>6285</v>
      </c>
      <c r="G85" s="163">
        <f>G11</f>
        <v>128610</v>
      </c>
      <c r="H85" s="163">
        <v>128700</v>
      </c>
      <c r="I85" s="163">
        <v>142360</v>
      </c>
      <c r="J85" s="152" t="s">
        <v>104</v>
      </c>
    </row>
    <row r="86" spans="1:10" ht="15.75" thickBot="1">
      <c r="A86" s="83">
        <v>67</v>
      </c>
      <c r="B86" s="139" t="s">
        <v>56</v>
      </c>
      <c r="C86" s="69"/>
      <c r="D86" s="164">
        <f>D51+D76</f>
        <v>61855.43</v>
      </c>
      <c r="E86" s="164">
        <f>E51+E76</f>
        <v>65391.68</v>
      </c>
      <c r="F86" s="164" t="e">
        <f>F51+F76+#REF!</f>
        <v>#REF!</v>
      </c>
      <c r="G86" s="165">
        <f>G79</f>
        <v>128610</v>
      </c>
      <c r="H86" s="165">
        <v>128700</v>
      </c>
      <c r="I86" s="165">
        <v>128700</v>
      </c>
      <c r="J86" s="166" t="s">
        <v>105</v>
      </c>
    </row>
    <row r="87" spans="1:10" ht="15.75">
      <c r="A87" s="83">
        <v>68</v>
      </c>
      <c r="B87" s="139"/>
      <c r="C87" s="69"/>
      <c r="D87" s="167"/>
      <c r="E87" s="167"/>
      <c r="F87" s="167"/>
      <c r="G87" s="24"/>
      <c r="H87" s="24"/>
      <c r="I87" s="24"/>
      <c r="J87" s="95"/>
    </row>
    <row r="88" spans="1:10" ht="15.75" thickBot="1">
      <c r="A88" s="83">
        <v>69</v>
      </c>
      <c r="B88" s="139"/>
      <c r="C88" s="69"/>
      <c r="D88" s="168">
        <f>D85-D86</f>
        <v>-56230.43</v>
      </c>
      <c r="E88" s="168">
        <f>E85-E86</f>
        <v>-59306.68</v>
      </c>
      <c r="F88" s="168" t="e">
        <f>F85-F86</f>
        <v>#REF!</v>
      </c>
      <c r="J88" s="169"/>
    </row>
    <row r="89" spans="1:10" ht="15.75" thickTop="1">
      <c r="A89" s="83">
        <v>70</v>
      </c>
      <c r="B89" s="41"/>
      <c r="C89" s="84"/>
      <c r="D89" s="85" t="s">
        <v>206</v>
      </c>
      <c r="E89" s="86"/>
      <c r="F89" s="86"/>
      <c r="G89" s="189"/>
      <c r="H89" s="189"/>
      <c r="I89" s="189"/>
      <c r="J89" s="189"/>
    </row>
    <row r="90" spans="1:10" s="7" customFormat="1" ht="15">
      <c r="A90" s="170"/>
      <c r="B90" s="171"/>
      <c r="C90" s="84"/>
      <c r="D90" s="85" t="s">
        <v>207</v>
      </c>
      <c r="E90" s="86"/>
      <c r="F90" s="86"/>
      <c r="G90" s="189"/>
      <c r="H90" s="189"/>
      <c r="I90" s="189"/>
      <c r="J90" s="189"/>
    </row>
    <row r="91" spans="1:10" ht="15.75" thickBot="1">
      <c r="A91" s="172"/>
      <c r="B91" s="157"/>
      <c r="C91" s="84"/>
      <c r="D91" s="85" t="s">
        <v>208</v>
      </c>
      <c r="E91" s="86"/>
      <c r="F91" s="86"/>
      <c r="G91" s="189"/>
      <c r="H91" s="189"/>
      <c r="I91" s="189"/>
      <c r="J91" s="189"/>
    </row>
    <row r="92" ht="15.75" thickTop="1"/>
    <row r="93" ht="15">
      <c r="J93" s="10"/>
    </row>
    <row r="94" ht="15">
      <c r="J94" s="10"/>
    </row>
    <row r="95" ht="15">
      <c r="J95" s="10"/>
    </row>
    <row r="97" ht="15">
      <c r="J97" s="10"/>
    </row>
    <row r="98" ht="15">
      <c r="J98" s="10"/>
    </row>
    <row r="99" ht="15">
      <c r="J99" s="10"/>
    </row>
    <row r="100" ht="15">
      <c r="J100" s="10"/>
    </row>
  </sheetData>
  <sheetProtection/>
  <mergeCells count="1">
    <mergeCell ref="B1:C1"/>
  </mergeCells>
  <conditionalFormatting sqref="D5">
    <cfRule type="cellIs" priority="1" dxfId="0" operator="greaterThan" stopIfTrue="1">
      <formula>"A9"</formula>
    </cfRule>
  </conditionalFormatting>
  <printOptions headings="1" horizontalCentered="1"/>
  <pageMargins left="0.25" right="0.25" top="0.75" bottom="0.75" header="0.3" footer="0.3"/>
  <pageSetup fitToHeight="0" fitToWidth="1" horizontalDpi="600" verticalDpi="600" orientation="landscape" scale="81" r:id="rId1"/>
  <headerFooter alignWithMargins="0">
    <oddHeader>&amp;L&amp;D&amp;C&amp;14Town of Lake Santeetlah Water Fund
&amp;R&amp;14
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0">
      <selection activeCell="F31" sqref="F31"/>
    </sheetView>
  </sheetViews>
  <sheetFormatPr defaultColWidth="9.140625" defaultRowHeight="12.75"/>
  <cols>
    <col min="1" max="1" width="34.8515625" style="0" customWidth="1"/>
    <col min="2" max="2" width="11.8515625" style="0" customWidth="1"/>
    <col min="3" max="3" width="11.140625" style="0" customWidth="1"/>
    <col min="4" max="4" width="12.00390625" style="0" customWidth="1"/>
    <col min="5" max="5" width="12.57421875" style="0" customWidth="1"/>
    <col min="6" max="6" width="12.421875" style="0" customWidth="1"/>
    <col min="7" max="7" width="12.8515625" style="0" customWidth="1"/>
    <col min="8" max="8" width="32.00390625" style="0" customWidth="1"/>
    <col min="9" max="9" width="12.421875" style="0" customWidth="1"/>
    <col min="10" max="10" width="4.140625" style="0" customWidth="1"/>
  </cols>
  <sheetData>
    <row r="1" spans="1:8" ht="38.25" customHeight="1">
      <c r="A1" s="34" t="s">
        <v>153</v>
      </c>
      <c r="B1" s="442" t="s">
        <v>169</v>
      </c>
      <c r="C1" s="442"/>
      <c r="D1" s="442"/>
      <c r="E1" s="442" t="s">
        <v>212</v>
      </c>
      <c r="F1" s="442"/>
      <c r="G1" s="442"/>
      <c r="H1" s="17" t="s">
        <v>165</v>
      </c>
    </row>
    <row r="2" spans="1:7" ht="21" customHeight="1">
      <c r="A2" s="34"/>
      <c r="B2" s="34" t="s">
        <v>124</v>
      </c>
      <c r="C2" s="34" t="s">
        <v>125</v>
      </c>
      <c r="D2" s="34" t="s">
        <v>162</v>
      </c>
      <c r="E2" s="34" t="s">
        <v>124</v>
      </c>
      <c r="F2" s="34" t="s">
        <v>125</v>
      </c>
      <c r="G2" s="34" t="s">
        <v>163</v>
      </c>
    </row>
    <row r="3" spans="1:6" ht="15">
      <c r="A3" s="46" t="s">
        <v>157</v>
      </c>
      <c r="B3" s="17"/>
      <c r="C3" s="17"/>
      <c r="D3" s="17"/>
      <c r="E3" s="17"/>
      <c r="F3" s="17"/>
    </row>
    <row r="4" spans="1:10" ht="12.75">
      <c r="A4" s="36" t="s">
        <v>112</v>
      </c>
      <c r="B4" s="37">
        <v>1500</v>
      </c>
      <c r="C4" s="37">
        <v>480</v>
      </c>
      <c r="D4" s="38">
        <f aca="true" t="shared" si="0" ref="D4:D9">SUM(B4+C4)</f>
        <v>1980</v>
      </c>
      <c r="E4" s="38">
        <f aca="true" t="shared" si="1" ref="E4:E9">G4*80%</f>
        <v>1584</v>
      </c>
      <c r="F4" s="367">
        <f aca="true" t="shared" si="2" ref="F4:F9">G4*20%</f>
        <v>396</v>
      </c>
      <c r="G4" s="33">
        <v>1980</v>
      </c>
      <c r="I4" s="33">
        <f>E4+F4</f>
        <v>1980</v>
      </c>
      <c r="J4" s="33"/>
    </row>
    <row r="5" spans="1:10" ht="12.75">
      <c r="A5" s="36" t="s">
        <v>109</v>
      </c>
      <c r="B5" s="37">
        <v>3950</v>
      </c>
      <c r="C5" s="37">
        <v>1500</v>
      </c>
      <c r="D5" s="38">
        <f t="shared" si="0"/>
        <v>5450</v>
      </c>
      <c r="E5" s="38">
        <f t="shared" si="1"/>
        <v>4360</v>
      </c>
      <c r="F5" s="367">
        <f t="shared" si="2"/>
        <v>1090</v>
      </c>
      <c r="G5" s="33">
        <v>5450</v>
      </c>
      <c r="I5" s="33">
        <f aca="true" t="shared" si="3" ref="I5:I10">E5+F5</f>
        <v>5450</v>
      </c>
      <c r="J5" s="33"/>
    </row>
    <row r="6" spans="1:10" ht="12.75">
      <c r="A6" s="17" t="s">
        <v>158</v>
      </c>
      <c r="B6" s="37">
        <v>2400</v>
      </c>
      <c r="C6" s="37">
        <v>1000</v>
      </c>
      <c r="D6" s="38">
        <f t="shared" si="0"/>
        <v>3400</v>
      </c>
      <c r="E6" s="38">
        <f t="shared" si="1"/>
        <v>2400</v>
      </c>
      <c r="F6" s="367">
        <f t="shared" si="2"/>
        <v>600</v>
      </c>
      <c r="G6" s="33">
        <v>3000</v>
      </c>
      <c r="H6" s="17" t="s">
        <v>170</v>
      </c>
      <c r="I6" s="33">
        <f t="shared" si="3"/>
        <v>3000</v>
      </c>
      <c r="J6" s="33"/>
    </row>
    <row r="7" spans="1:10" ht="12.75">
      <c r="A7" s="36" t="s">
        <v>50</v>
      </c>
      <c r="B7" s="37">
        <v>8700</v>
      </c>
      <c r="C7" s="37">
        <v>3600</v>
      </c>
      <c r="D7" s="38">
        <f t="shared" si="0"/>
        <v>12300</v>
      </c>
      <c r="E7" s="38">
        <f t="shared" si="1"/>
        <v>10400</v>
      </c>
      <c r="F7" s="367">
        <f t="shared" si="2"/>
        <v>2600</v>
      </c>
      <c r="G7" s="33">
        <v>13000</v>
      </c>
      <c r="I7" s="33">
        <f t="shared" si="3"/>
        <v>13000</v>
      </c>
      <c r="J7" s="33"/>
    </row>
    <row r="8" spans="1:10" ht="12.75">
      <c r="A8" s="36" t="s">
        <v>161</v>
      </c>
      <c r="B8" s="37"/>
      <c r="C8" s="37">
        <v>400</v>
      </c>
      <c r="D8" s="38">
        <f t="shared" si="0"/>
        <v>400</v>
      </c>
      <c r="E8" s="38">
        <f t="shared" si="1"/>
        <v>320</v>
      </c>
      <c r="F8" s="367">
        <f t="shared" si="2"/>
        <v>80</v>
      </c>
      <c r="G8" s="371">
        <v>400</v>
      </c>
      <c r="H8" s="57"/>
      <c r="I8" s="33">
        <f t="shared" si="3"/>
        <v>400</v>
      </c>
      <c r="J8" s="33"/>
    </row>
    <row r="9" spans="1:11" ht="12.75">
      <c r="A9" s="39" t="s">
        <v>171</v>
      </c>
      <c r="B9" s="37">
        <v>2240</v>
      </c>
      <c r="C9" s="37">
        <v>960</v>
      </c>
      <c r="D9" s="38">
        <f t="shared" si="0"/>
        <v>3200</v>
      </c>
      <c r="E9" s="48">
        <f t="shared" si="1"/>
        <v>2560</v>
      </c>
      <c r="F9" s="368">
        <f t="shared" si="2"/>
        <v>640</v>
      </c>
      <c r="G9" s="51">
        <v>3200</v>
      </c>
      <c r="I9" s="33">
        <f t="shared" si="3"/>
        <v>3200</v>
      </c>
      <c r="J9" s="33"/>
      <c r="K9" s="367"/>
    </row>
    <row r="10" spans="1:10" ht="12.75">
      <c r="A10" s="176" t="s">
        <v>197</v>
      </c>
      <c r="B10" s="37"/>
      <c r="C10" s="37"/>
      <c r="D10" s="38"/>
      <c r="E10" s="38">
        <f>SUM(E4:E9)</f>
        <v>21624</v>
      </c>
      <c r="F10" s="38">
        <f>SUM(F4:F9)</f>
        <v>5406</v>
      </c>
      <c r="G10" s="33">
        <f>SUM(G4:G9)</f>
        <v>27030</v>
      </c>
      <c r="I10" s="33">
        <f t="shared" si="3"/>
        <v>27030</v>
      </c>
      <c r="J10" s="33"/>
    </row>
    <row r="11" spans="1:6" ht="12.75">
      <c r="A11" s="36"/>
      <c r="B11" s="37"/>
      <c r="C11" s="37"/>
      <c r="D11" s="17"/>
      <c r="E11" s="17"/>
      <c r="F11" s="17"/>
    </row>
    <row r="12" spans="1:6" ht="15">
      <c r="A12" s="46" t="s">
        <v>155</v>
      </c>
      <c r="B12" s="37"/>
      <c r="C12" s="37"/>
      <c r="D12" s="17"/>
      <c r="E12" s="17"/>
      <c r="F12" s="17"/>
    </row>
    <row r="13" spans="1:11" ht="12.75">
      <c r="A13" s="36" t="s">
        <v>10</v>
      </c>
      <c r="B13" s="37">
        <v>73500</v>
      </c>
      <c r="C13" s="37">
        <v>31500</v>
      </c>
      <c r="D13" s="38">
        <f>SUM(B13+C13)</f>
        <v>105000</v>
      </c>
      <c r="E13" s="38">
        <f aca="true" t="shared" si="4" ref="E13:E19">G13*80%</f>
        <v>92400</v>
      </c>
      <c r="F13" s="367">
        <f aca="true" t="shared" si="5" ref="F13:F21">G13*20%</f>
        <v>23100</v>
      </c>
      <c r="G13" s="33">
        <v>115500</v>
      </c>
      <c r="I13" s="33">
        <f aca="true" t="shared" si="6" ref="I13:I22">E13+F13</f>
        <v>115500</v>
      </c>
      <c r="J13" s="33"/>
      <c r="K13" s="367"/>
    </row>
    <row r="14" spans="1:11" ht="12.75">
      <c r="A14" s="53" t="s">
        <v>21</v>
      </c>
      <c r="B14" s="42">
        <v>8453</v>
      </c>
      <c r="C14" s="37">
        <v>3752</v>
      </c>
      <c r="D14" s="38">
        <f aca="true" t="shared" si="7" ref="D14:D20">SUM(B14+C14)</f>
        <v>12205</v>
      </c>
      <c r="E14" s="38">
        <f t="shared" si="4"/>
        <v>10740</v>
      </c>
      <c r="F14" s="367">
        <f t="shared" si="5"/>
        <v>2685</v>
      </c>
      <c r="G14" s="33">
        <v>13425</v>
      </c>
      <c r="I14" s="33">
        <f t="shared" si="6"/>
        <v>13425</v>
      </c>
      <c r="J14" s="33"/>
      <c r="K14" s="367"/>
    </row>
    <row r="15" spans="1:11" ht="12.75">
      <c r="A15" s="36" t="s">
        <v>141</v>
      </c>
      <c r="B15" s="37">
        <v>7350</v>
      </c>
      <c r="C15" s="37">
        <v>3150</v>
      </c>
      <c r="D15" s="38">
        <f t="shared" si="7"/>
        <v>10500</v>
      </c>
      <c r="E15" s="38">
        <f t="shared" si="4"/>
        <v>9240</v>
      </c>
      <c r="F15" s="367">
        <f t="shared" si="5"/>
        <v>2310</v>
      </c>
      <c r="G15" s="33">
        <v>11550</v>
      </c>
      <c r="I15" s="33">
        <f t="shared" si="6"/>
        <v>11550</v>
      </c>
      <c r="J15" s="33"/>
      <c r="K15" s="367"/>
    </row>
    <row r="16" spans="1:11" ht="12.75">
      <c r="A16" s="36" t="s">
        <v>154</v>
      </c>
      <c r="B16" s="37">
        <v>3800</v>
      </c>
      <c r="C16" s="37">
        <v>1050</v>
      </c>
      <c r="D16" s="38">
        <f t="shared" si="7"/>
        <v>4850</v>
      </c>
      <c r="E16" s="38">
        <f t="shared" si="4"/>
        <v>2240</v>
      </c>
      <c r="F16" s="367">
        <f t="shared" si="5"/>
        <v>560</v>
      </c>
      <c r="G16" s="33">
        <v>2800</v>
      </c>
      <c r="I16" s="33">
        <f t="shared" si="6"/>
        <v>2800</v>
      </c>
      <c r="J16" s="33"/>
      <c r="K16" s="367"/>
    </row>
    <row r="17" spans="1:11" ht="12.75">
      <c r="A17" s="36" t="s">
        <v>42</v>
      </c>
      <c r="B17" s="42">
        <v>1290</v>
      </c>
      <c r="C17" s="42">
        <v>540</v>
      </c>
      <c r="D17" s="38">
        <f t="shared" si="7"/>
        <v>1830</v>
      </c>
      <c r="E17" s="38">
        <f t="shared" si="4"/>
        <v>1464</v>
      </c>
      <c r="F17" s="367">
        <f t="shared" si="5"/>
        <v>366</v>
      </c>
      <c r="G17" s="33">
        <v>1830</v>
      </c>
      <c r="I17" s="33">
        <f t="shared" si="6"/>
        <v>1830</v>
      </c>
      <c r="J17" s="33"/>
      <c r="K17" s="367"/>
    </row>
    <row r="18" spans="1:11" ht="12.75">
      <c r="A18" s="36" t="s">
        <v>49</v>
      </c>
      <c r="B18" s="37">
        <v>2625</v>
      </c>
      <c r="C18" s="37">
        <v>1125</v>
      </c>
      <c r="D18" s="38">
        <f t="shared" si="7"/>
        <v>3750</v>
      </c>
      <c r="E18" s="38">
        <f t="shared" si="4"/>
        <v>3000</v>
      </c>
      <c r="F18" s="367">
        <f t="shared" si="5"/>
        <v>750</v>
      </c>
      <c r="G18" s="33">
        <v>3750</v>
      </c>
      <c r="I18" s="33">
        <f t="shared" si="6"/>
        <v>3750</v>
      </c>
      <c r="J18" s="33"/>
      <c r="K18" s="367"/>
    </row>
    <row r="19" spans="1:11" ht="12.75">
      <c r="A19" s="36" t="s">
        <v>126</v>
      </c>
      <c r="B19" s="37">
        <v>9700</v>
      </c>
      <c r="C19" s="37">
        <v>4140</v>
      </c>
      <c r="D19" s="38">
        <f t="shared" si="7"/>
        <v>13840</v>
      </c>
      <c r="E19" s="38">
        <f t="shared" si="4"/>
        <v>13440</v>
      </c>
      <c r="F19" s="367">
        <f t="shared" si="5"/>
        <v>3360</v>
      </c>
      <c r="G19" s="33">
        <v>16800</v>
      </c>
      <c r="H19" s="17" t="s">
        <v>166</v>
      </c>
      <c r="I19" s="33">
        <f t="shared" si="6"/>
        <v>16800</v>
      </c>
      <c r="J19" s="33"/>
      <c r="K19" s="367"/>
    </row>
    <row r="20" spans="1:11" ht="12.75">
      <c r="A20" s="47" t="s">
        <v>230</v>
      </c>
      <c r="B20" s="37"/>
      <c r="C20" s="37"/>
      <c r="D20" s="38">
        <f t="shared" si="7"/>
        <v>0</v>
      </c>
      <c r="E20" s="38">
        <f>G20*80%</f>
        <v>788</v>
      </c>
      <c r="F20" s="367">
        <f t="shared" si="5"/>
        <v>197</v>
      </c>
      <c r="G20" s="33">
        <v>985</v>
      </c>
      <c r="H20" s="17" t="s">
        <v>168</v>
      </c>
      <c r="I20" s="33">
        <f t="shared" si="6"/>
        <v>985</v>
      </c>
      <c r="J20" s="33"/>
      <c r="K20" t="s">
        <v>232</v>
      </c>
    </row>
    <row r="21" spans="1:11" ht="12.75">
      <c r="A21" s="47" t="s">
        <v>143</v>
      </c>
      <c r="B21" s="37"/>
      <c r="C21" s="37"/>
      <c r="D21" s="48"/>
      <c r="E21" s="48">
        <f>G21*80%</f>
        <v>1036.8</v>
      </c>
      <c r="F21" s="368">
        <f t="shared" si="5"/>
        <v>259.2</v>
      </c>
      <c r="G21" s="51">
        <v>1296</v>
      </c>
      <c r="H21" s="17" t="s">
        <v>167</v>
      </c>
      <c r="I21" s="33">
        <f t="shared" si="6"/>
        <v>1296</v>
      </c>
      <c r="J21" s="33"/>
      <c r="K21" t="s">
        <v>231</v>
      </c>
    </row>
    <row r="22" spans="1:10" ht="12.75">
      <c r="A22" s="49" t="s">
        <v>164</v>
      </c>
      <c r="B22" s="37"/>
      <c r="C22" s="37"/>
      <c r="D22" s="38">
        <f>SUM(D13:D21)</f>
        <v>151975</v>
      </c>
      <c r="E22" s="38">
        <f>SUM(E13:E21)</f>
        <v>134348.8</v>
      </c>
      <c r="F22" s="38">
        <f>SUM(F13:F21)</f>
        <v>33587.2</v>
      </c>
      <c r="G22" s="33">
        <f>SUM(G13:G21)</f>
        <v>167936</v>
      </c>
      <c r="I22" s="33">
        <f t="shared" si="6"/>
        <v>167936</v>
      </c>
      <c r="J22" s="33"/>
    </row>
    <row r="23" spans="1:6" ht="12.75">
      <c r="A23" s="17"/>
      <c r="B23" s="37"/>
      <c r="C23" s="37"/>
      <c r="D23" s="17"/>
      <c r="E23" s="17"/>
      <c r="F23" s="17"/>
    </row>
    <row r="24" spans="1:6" ht="15">
      <c r="A24" s="46" t="s">
        <v>156</v>
      </c>
      <c r="B24" s="37"/>
      <c r="C24" s="37"/>
      <c r="D24" s="17"/>
      <c r="E24" s="17"/>
      <c r="F24" s="17"/>
    </row>
    <row r="25" spans="1:14" ht="12.75">
      <c r="A25" s="17" t="s">
        <v>159</v>
      </c>
      <c r="B25" s="42">
        <v>5500</v>
      </c>
      <c r="C25" s="42">
        <v>2000</v>
      </c>
      <c r="D25" s="38">
        <f>SUM(B25+C25)</f>
        <v>7500</v>
      </c>
      <c r="E25" s="38">
        <f>G25*80%</f>
        <v>4000</v>
      </c>
      <c r="F25" s="367">
        <f>G25*20%</f>
        <v>1000</v>
      </c>
      <c r="G25" s="33">
        <v>5000</v>
      </c>
      <c r="I25" s="33">
        <f>E25+F25</f>
        <v>5000</v>
      </c>
      <c r="J25" s="33"/>
      <c r="K25" t="s">
        <v>233</v>
      </c>
      <c r="L25" t="s">
        <v>234</v>
      </c>
      <c r="M25" s="28">
        <v>3850</v>
      </c>
      <c r="N25" s="378">
        <v>11.17</v>
      </c>
    </row>
    <row r="26" spans="1:14" ht="12.75">
      <c r="A26" s="17" t="s">
        <v>17</v>
      </c>
      <c r="B26" s="37">
        <v>2000</v>
      </c>
      <c r="C26" s="37">
        <v>1200</v>
      </c>
      <c r="D26" s="38">
        <f>SUM(B26+C26)</f>
        <v>3200</v>
      </c>
      <c r="E26" s="38">
        <f>G26*80%</f>
        <v>2000</v>
      </c>
      <c r="F26" s="367">
        <f>G26*20%</f>
        <v>500</v>
      </c>
      <c r="G26" s="33">
        <v>2500</v>
      </c>
      <c r="I26" s="33">
        <f>E26+F26</f>
        <v>2500</v>
      </c>
      <c r="J26" s="33"/>
      <c r="L26" t="s">
        <v>235</v>
      </c>
      <c r="M26">
        <v>3466</v>
      </c>
      <c r="N26">
        <v>10.05</v>
      </c>
    </row>
    <row r="27" spans="1:14" ht="12.75">
      <c r="A27" s="43" t="s">
        <v>160</v>
      </c>
      <c r="B27" s="44">
        <v>7000</v>
      </c>
      <c r="C27" s="38">
        <v>3000</v>
      </c>
      <c r="D27" s="38">
        <f>SUM(B27+C27)</f>
        <v>10000</v>
      </c>
      <c r="E27" s="38">
        <f>G27*80%</f>
        <v>8000</v>
      </c>
      <c r="F27" s="367">
        <f>G27*20%</f>
        <v>2000</v>
      </c>
      <c r="G27" s="33">
        <v>10000</v>
      </c>
      <c r="I27" s="33">
        <f>E27+F27</f>
        <v>10000</v>
      </c>
      <c r="J27" s="33"/>
      <c r="K27" t="s">
        <v>236</v>
      </c>
      <c r="L27" t="s">
        <v>234</v>
      </c>
      <c r="N27">
        <v>14</v>
      </c>
    </row>
    <row r="28" spans="1:14" ht="12.75">
      <c r="A28" s="43" t="s">
        <v>185</v>
      </c>
      <c r="B28" s="17"/>
      <c r="C28" s="42"/>
      <c r="D28" s="17"/>
      <c r="E28" s="48">
        <f>G28*80%</f>
        <v>3920</v>
      </c>
      <c r="F28" s="368">
        <f>G28*20%</f>
        <v>980</v>
      </c>
      <c r="G28" s="48">
        <v>4900</v>
      </c>
      <c r="H28" s="17" t="s">
        <v>196</v>
      </c>
      <c r="I28" s="33">
        <f>E28+F28</f>
        <v>4900</v>
      </c>
      <c r="J28" s="33"/>
      <c r="L28" t="s">
        <v>237</v>
      </c>
      <c r="N28">
        <v>14</v>
      </c>
    </row>
    <row r="29" spans="1:14" ht="12.75">
      <c r="A29" s="177" t="s">
        <v>198</v>
      </c>
      <c r="B29" s="43"/>
      <c r="C29" s="45"/>
      <c r="D29" s="17"/>
      <c r="E29" s="38">
        <f>SUM(E25:E28)</f>
        <v>17920</v>
      </c>
      <c r="F29" s="38">
        <f>SUM(F25:F28)</f>
        <v>4480</v>
      </c>
      <c r="G29" s="33">
        <f>SUM(G25:G28)</f>
        <v>22400</v>
      </c>
      <c r="I29" s="33">
        <f>E29+F29</f>
        <v>22400</v>
      </c>
      <c r="J29" s="33"/>
      <c r="K29" t="s">
        <v>238</v>
      </c>
      <c r="L29" t="s">
        <v>239</v>
      </c>
      <c r="M29" t="s">
        <v>240</v>
      </c>
      <c r="N29">
        <v>16</v>
      </c>
    </row>
    <row r="30" spans="1:14" ht="12.75">
      <c r="A30" s="17"/>
      <c r="B30" s="17"/>
      <c r="C30" s="17"/>
      <c r="D30" s="17"/>
      <c r="E30" s="17"/>
      <c r="F30" s="17"/>
      <c r="L30" t="s">
        <v>237</v>
      </c>
      <c r="M30" t="s">
        <v>240</v>
      </c>
      <c r="N30">
        <v>16</v>
      </c>
    </row>
    <row r="31" spans="1:15" ht="12.75">
      <c r="A31" s="194" t="s">
        <v>199</v>
      </c>
      <c r="B31" s="195"/>
      <c r="C31" s="195"/>
      <c r="D31" s="195"/>
      <c r="E31" s="196">
        <f>G31*70%</f>
        <v>152156.19999999998</v>
      </c>
      <c r="F31" s="196">
        <f>G31*30%</f>
        <v>65209.799999999996</v>
      </c>
      <c r="G31" s="197">
        <f>SUM(G10+G22+G29)</f>
        <v>217366</v>
      </c>
      <c r="N31" s="378">
        <f>SUM(N25:N30)</f>
        <v>81.22</v>
      </c>
      <c r="O31" s="378">
        <f>SUM(N31*12)</f>
        <v>974.64</v>
      </c>
    </row>
    <row r="32" spans="1:7" ht="12.75">
      <c r="A32" s="198" t="s">
        <v>200</v>
      </c>
      <c r="B32" s="199"/>
      <c r="C32" s="199"/>
      <c r="D32" s="199"/>
      <c r="E32" s="200">
        <f>G32*75%</f>
        <v>163024.5</v>
      </c>
      <c r="F32" s="200">
        <f>G32*25%</f>
        <v>54341.5</v>
      </c>
      <c r="G32" s="201">
        <f>G31</f>
        <v>217366</v>
      </c>
    </row>
    <row r="33" spans="1:14" ht="12.75" customHeight="1">
      <c r="A33" s="202" t="s">
        <v>201</v>
      </c>
      <c r="B33" s="203"/>
      <c r="C33" s="203"/>
      <c r="D33" s="203"/>
      <c r="E33" s="204">
        <f>G33*80%</f>
        <v>173892.80000000002</v>
      </c>
      <c r="F33" s="204">
        <f>G33*20%</f>
        <v>43473.200000000004</v>
      </c>
      <c r="G33" s="205">
        <f>G31</f>
        <v>217366</v>
      </c>
      <c r="K33" t="s">
        <v>241</v>
      </c>
      <c r="L33" t="s">
        <v>242</v>
      </c>
      <c r="M33" s="28">
        <v>29</v>
      </c>
      <c r="N33">
        <f>29*12</f>
        <v>348</v>
      </c>
    </row>
    <row r="34" spans="1:15" ht="12.75">
      <c r="A34" s="17"/>
      <c r="B34" s="17"/>
      <c r="C34" s="17"/>
      <c r="D34" s="17"/>
      <c r="E34" s="17"/>
      <c r="F34" s="17"/>
      <c r="K34" t="s">
        <v>243</v>
      </c>
      <c r="L34" t="s">
        <v>242</v>
      </c>
      <c r="M34" s="28">
        <v>7</v>
      </c>
      <c r="N34">
        <f>7*12</f>
        <v>84</v>
      </c>
      <c r="O34" s="50">
        <f>SUM(N33:N34)</f>
        <v>432</v>
      </c>
    </row>
    <row r="35" spans="1:10" ht="12.75">
      <c r="A35" s="17"/>
      <c r="B35" s="17"/>
      <c r="C35" s="17"/>
      <c r="D35" s="17" t="s">
        <v>213</v>
      </c>
      <c r="E35" s="38">
        <f>SUM(E10+E22+E29)</f>
        <v>173892.8</v>
      </c>
      <c r="F35" s="38">
        <f>SUM(F10+F22+F29)</f>
        <v>43473.2</v>
      </c>
      <c r="G35" s="33">
        <f>SUM(G10+G22+G29)</f>
        <v>217366</v>
      </c>
      <c r="I35" s="33">
        <f>SUM(E35+F35)</f>
        <v>217366</v>
      </c>
      <c r="J35" s="33"/>
    </row>
    <row r="36" spans="1:6" ht="12.75">
      <c r="A36" s="17"/>
      <c r="B36" s="17"/>
      <c r="C36" s="17"/>
      <c r="D36" s="17"/>
      <c r="E36" s="17"/>
      <c r="F36" s="17"/>
    </row>
    <row r="37" spans="1:6" ht="12.75">
      <c r="A37" s="17"/>
      <c r="B37" s="17"/>
      <c r="C37" s="17"/>
      <c r="D37" s="17"/>
      <c r="E37" s="17"/>
      <c r="F37" s="17"/>
    </row>
    <row r="38" spans="1:6" ht="12.75">
      <c r="A38" s="17"/>
      <c r="B38" s="17"/>
      <c r="C38" s="17"/>
      <c r="D38" s="17"/>
      <c r="E38" s="17"/>
      <c r="F38" s="17"/>
    </row>
  </sheetData>
  <sheetProtection/>
  <mergeCells count="2">
    <mergeCell ref="B1:D1"/>
    <mergeCell ref="E1:G1"/>
  </mergeCells>
  <printOptions/>
  <pageMargins left="0" right="0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57.140625" style="0" customWidth="1"/>
    <col min="2" max="2" width="18.00390625" style="0" customWidth="1"/>
    <col min="3" max="3" width="4.8515625" style="0" customWidth="1"/>
    <col min="4" max="4" width="5.140625" style="0" customWidth="1"/>
    <col min="5" max="5" width="18.57421875" style="0" customWidth="1"/>
  </cols>
  <sheetData>
    <row r="1" spans="1:7" ht="51" customHeight="1" thickBot="1">
      <c r="A1" s="31" t="s">
        <v>152</v>
      </c>
      <c r="B1" s="32" t="s">
        <v>147</v>
      </c>
      <c r="C1" s="32"/>
      <c r="D1" s="32"/>
      <c r="E1" s="32" t="s">
        <v>148</v>
      </c>
      <c r="F1" s="27"/>
      <c r="G1" s="27"/>
    </row>
    <row r="3" ht="30" customHeight="1">
      <c r="A3" s="11" t="s">
        <v>144</v>
      </c>
    </row>
    <row r="5" spans="1:5" ht="16.5" customHeight="1">
      <c r="A5" s="1" t="s">
        <v>145</v>
      </c>
      <c r="B5" s="18">
        <v>29029</v>
      </c>
      <c r="C5" s="29"/>
      <c r="D5" s="29"/>
      <c r="E5" s="19">
        <v>39000</v>
      </c>
    </row>
    <row r="6" spans="1:4" ht="12.75">
      <c r="A6" s="17" t="s">
        <v>146</v>
      </c>
      <c r="B6" s="28"/>
      <c r="C6" s="28"/>
      <c r="D6" s="28"/>
    </row>
    <row r="10" spans="1:5" ht="15">
      <c r="A10" s="1" t="s">
        <v>149</v>
      </c>
      <c r="B10" s="1"/>
      <c r="C10" s="1"/>
      <c r="D10" s="1"/>
      <c r="E10" s="1"/>
    </row>
    <row r="11" spans="1:5" ht="15.75" thickBot="1">
      <c r="A11" s="1" t="s">
        <v>150</v>
      </c>
      <c r="B11" s="21">
        <v>0</v>
      </c>
      <c r="C11" s="30"/>
      <c r="D11" s="30"/>
      <c r="E11" s="52">
        <v>0</v>
      </c>
    </row>
    <row r="12" spans="1:5" ht="15">
      <c r="A12" s="1"/>
      <c r="B12" s="1"/>
      <c r="C12" s="1"/>
      <c r="D12" s="1"/>
      <c r="E12" s="1"/>
    </row>
    <row r="13" spans="1:5" ht="15">
      <c r="A13" s="1"/>
      <c r="B13" s="1"/>
      <c r="C13" s="1"/>
      <c r="D13" s="1"/>
      <c r="E13" s="1"/>
    </row>
    <row r="14" spans="1:5" ht="15">
      <c r="A14" s="1" t="s">
        <v>151</v>
      </c>
      <c r="B14" s="18">
        <f>B5-B11</f>
        <v>29029</v>
      </c>
      <c r="C14" s="29"/>
      <c r="D14" s="29"/>
      <c r="E14" s="19">
        <v>39000</v>
      </c>
    </row>
    <row r="15" spans="1:5" ht="15">
      <c r="A15" s="1"/>
      <c r="B15" s="1"/>
      <c r="C15" s="1"/>
      <c r="D15" s="1"/>
      <c r="E15" s="1"/>
    </row>
    <row r="16" spans="1:5" ht="15.75" thickBot="1">
      <c r="A16" s="1" t="s">
        <v>250</v>
      </c>
      <c r="B16" s="1"/>
      <c r="C16" s="1"/>
      <c r="D16" s="1"/>
      <c r="E16" s="52">
        <v>29029</v>
      </c>
    </row>
    <row r="17" spans="1:5" ht="15">
      <c r="A17" s="1"/>
      <c r="B17" s="1"/>
      <c r="C17" s="1"/>
      <c r="D17" s="1"/>
      <c r="E17" s="1"/>
    </row>
    <row r="18" spans="1:5" ht="15">
      <c r="A18" s="1" t="s">
        <v>249</v>
      </c>
      <c r="B18" s="1"/>
      <c r="C18" s="1"/>
      <c r="D18" s="1"/>
      <c r="E18" s="19">
        <f>SUM(E14:E16)</f>
        <v>68029</v>
      </c>
    </row>
    <row r="19" spans="1:5" ht="15">
      <c r="A19" s="1"/>
      <c r="B19" s="1"/>
      <c r="C19" s="1"/>
      <c r="D19" s="1"/>
      <c r="E19" s="1"/>
    </row>
    <row r="20" spans="1:5" ht="15">
      <c r="A20" s="1"/>
      <c r="B20" s="1"/>
      <c r="C20" s="1"/>
      <c r="D20" s="1"/>
      <c r="E20" s="1"/>
    </row>
    <row r="21" spans="1:5" ht="15">
      <c r="A21" s="1"/>
      <c r="B21" s="1"/>
      <c r="C21" s="1"/>
      <c r="D21" s="1"/>
      <c r="E21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and Carolyn Crabtree</dc:creator>
  <cp:keywords/>
  <dc:description/>
  <cp:lastModifiedBy>Kim Matheson</cp:lastModifiedBy>
  <cp:lastPrinted>2024-03-18T18:34:36Z</cp:lastPrinted>
  <dcterms:created xsi:type="dcterms:W3CDTF">2006-05-15T18:44:48Z</dcterms:created>
  <dcterms:modified xsi:type="dcterms:W3CDTF">2024-03-20T14:23:34Z</dcterms:modified>
  <cp:category/>
  <cp:version/>
  <cp:contentType/>
  <cp:contentStatus/>
</cp:coreProperties>
</file>